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jaroslav.havlicek\Desktop\VŘ 2021-25\VŘ 2025\Střecha B\"/>
    </mc:Choice>
  </mc:AlternateContent>
  <xr:revisionPtr revIDLastSave="0" documentId="13_ncr:1_{1752BAFB-CE9A-412A-B53B-CE848F4F75F5}" xr6:coauthVersionLast="47" xr6:coauthVersionMax="47" xr10:uidLastSave="{00000000-0000-0000-0000-000000000000}"/>
  <bookViews>
    <workbookView xWindow="-120" yWindow="-120" windowWidth="38640" windowHeight="15840" activeTab="1" xr2:uid="{00000000-000D-0000-FFFF-FFFF00000000}"/>
  </bookViews>
  <sheets>
    <sheet name="Rekapitulace stavby" sheetId="1" r:id="rId1"/>
    <sheet name="2025 - Nemocnice Česká Lí..." sheetId="2" r:id="rId2"/>
  </sheets>
  <definedNames>
    <definedName name="_xlnm._FilterDatabase" localSheetId="1" hidden="1">'2025 - Nemocnice Česká Lí...'!$C$119:$K$296</definedName>
    <definedName name="_xlnm.Print_Titles" localSheetId="1">'2025 - Nemocnice Česká Lí...'!$119:$119</definedName>
    <definedName name="_xlnm.Print_Titles" localSheetId="0">'Rekapitulace stavby'!$92:$92</definedName>
    <definedName name="_xlnm.Print_Area" localSheetId="1">'2025 - Nemocnice Česká Lí...'!$C$4:$J$76,'2025 - Nemocnice Česká Lí...'!$C$82:$J$103,'2025 - Nemocnice Česká Lí...'!$C$109:$J$296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2" i="2"/>
  <c r="F35" i="2" s="1"/>
  <c r="BD95" i="1" s="1"/>
  <c r="BD94" i="1" s="1"/>
  <c r="W33" i="1" s="1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F34" i="2" s="1"/>
  <c r="BC95" i="1" s="1"/>
  <c r="BC94" i="1" s="1"/>
  <c r="BG127" i="2"/>
  <c r="BF127" i="2"/>
  <c r="T127" i="2"/>
  <c r="R127" i="2"/>
  <c r="P127" i="2"/>
  <c r="BI123" i="2"/>
  <c r="BH123" i="2"/>
  <c r="BG123" i="2"/>
  <c r="F33" i="2" s="1"/>
  <c r="BB95" i="1" s="1"/>
  <c r="BB94" i="1" s="1"/>
  <c r="BF123" i="2"/>
  <c r="J32" i="2" s="1"/>
  <c r="AW95" i="1" s="1"/>
  <c r="T123" i="2"/>
  <c r="R123" i="2"/>
  <c r="P123" i="2"/>
  <c r="F114" i="2"/>
  <c r="E112" i="2"/>
  <c r="F87" i="2"/>
  <c r="E85" i="2"/>
  <c r="J22" i="2"/>
  <c r="E22" i="2"/>
  <c r="J117" i="2"/>
  <c r="J21" i="2"/>
  <c r="J19" i="2"/>
  <c r="E19" i="2"/>
  <c r="J89" i="2"/>
  <c r="J18" i="2"/>
  <c r="J16" i="2"/>
  <c r="E16" i="2"/>
  <c r="F117" i="2"/>
  <c r="J15" i="2"/>
  <c r="J13" i="2"/>
  <c r="E13" i="2"/>
  <c r="F116" i="2"/>
  <c r="J12" i="2"/>
  <c r="J87" i="2"/>
  <c r="L90" i="1"/>
  <c r="AM90" i="1"/>
  <c r="AM89" i="1"/>
  <c r="L89" i="1"/>
  <c r="AM87" i="1"/>
  <c r="L87" i="1"/>
  <c r="L85" i="1"/>
  <c r="L84" i="1"/>
  <c r="J238" i="2"/>
  <c r="J150" i="2"/>
  <c r="J289" i="2"/>
  <c r="BK152" i="2"/>
  <c r="BK185" i="2"/>
  <c r="BK158" i="2"/>
  <c r="J190" i="2"/>
  <c r="BE190" i="2" s="1"/>
  <c r="BK141" i="2"/>
  <c r="BK164" i="2"/>
  <c r="BK274" i="2"/>
  <c r="J175" i="2"/>
  <c r="J162" i="2"/>
  <c r="BK138" i="2"/>
  <c r="AS94" i="1"/>
  <c r="J274" i="2"/>
  <c r="BE274" i="2" s="1"/>
  <c r="J261" i="2"/>
  <c r="BK249" i="2"/>
  <c r="BK233" i="2"/>
  <c r="BK203" i="2"/>
  <c r="J185" i="2"/>
  <c r="J160" i="2"/>
  <c r="BK150" i="2"/>
  <c r="BK127" i="2"/>
  <c r="BK286" i="2"/>
  <c r="J258" i="2"/>
  <c r="J233" i="2"/>
  <c r="BK175" i="2"/>
  <c r="BK171" i="2" s="1"/>
  <c r="J152" i="2"/>
  <c r="J293" i="2"/>
  <c r="BK277" i="2"/>
  <c r="BK129" i="2"/>
  <c r="BK295" i="2"/>
  <c r="BK261" i="2"/>
  <c r="BK256" i="2"/>
  <c r="J245" i="2"/>
  <c r="BE245" i="2" s="1"/>
  <c r="J230" i="2"/>
  <c r="J227" i="2"/>
  <c r="BK220" i="2"/>
  <c r="J211" i="2"/>
  <c r="BE211" i="2" s="1"/>
  <c r="BK208" i="2"/>
  <c r="J203" i="2"/>
  <c r="J200" i="2"/>
  <c r="J182" i="2"/>
  <c r="BE182" i="2" s="1"/>
  <c r="BK162" i="2"/>
  <c r="J144" i="2"/>
  <c r="J138" i="2"/>
  <c r="BE138" i="2" s="1"/>
  <c r="BK267" i="2"/>
  <c r="J249" i="2"/>
  <c r="BK230" i="2"/>
  <c r="BK166" i="2"/>
  <c r="J123" i="2"/>
  <c r="BE123" i="2" s="1"/>
  <c r="BK291" i="2"/>
  <c r="J172" i="2"/>
  <c r="BK293" i="2"/>
  <c r="BK172" i="2"/>
  <c r="BK160" i="2"/>
  <c r="BK132" i="2"/>
  <c r="J291" i="2"/>
  <c r="BE291" i="2" s="1"/>
  <c r="J263" i="2"/>
  <c r="J256" i="2"/>
  <c r="BK235" i="2"/>
  <c r="J220" i="2"/>
  <c r="BE220" i="2" s="1"/>
  <c r="BK200" i="2"/>
  <c r="BK182" i="2"/>
  <c r="J158" i="2"/>
  <c r="J147" i="2"/>
  <c r="BE147" i="2" s="1"/>
  <c r="J129" i="2"/>
  <c r="J180" i="2"/>
  <c r="J197" i="2"/>
  <c r="BE197" i="2" s="1"/>
  <c r="J132" i="2"/>
  <c r="J277" i="2"/>
  <c r="BK168" i="2"/>
  <c r="J141" i="2"/>
  <c r="BE141" i="2" s="1"/>
  <c r="J127" i="2"/>
  <c r="BK289" i="2"/>
  <c r="J267" i="2"/>
  <c r="BK258" i="2"/>
  <c r="BK237" i="2" s="1"/>
  <c r="J237" i="2" s="1"/>
  <c r="J101" i="2" s="1"/>
  <c r="BK238" i="2"/>
  <c r="BK227" i="2"/>
  <c r="BK211" i="2"/>
  <c r="BK190" i="2"/>
  <c r="J168" i="2"/>
  <c r="BK155" i="2"/>
  <c r="BK144" i="2"/>
  <c r="BK123" i="2"/>
  <c r="BK122" i="2" s="1"/>
  <c r="J122" i="2" s="1"/>
  <c r="J96" i="2" s="1"/>
  <c r="BK265" i="2"/>
  <c r="BK245" i="2"/>
  <c r="J208" i="2"/>
  <c r="J155" i="2"/>
  <c r="BE155" i="2" s="1"/>
  <c r="J295" i="2"/>
  <c r="J166" i="2"/>
  <c r="BE166" i="2" s="1"/>
  <c r="J265" i="2"/>
  <c r="BE265" i="2" s="1"/>
  <c r="BK218" i="2"/>
  <c r="BK197" i="2"/>
  <c r="BK180" i="2"/>
  <c r="BK263" i="2"/>
  <c r="J235" i="2"/>
  <c r="J218" i="2"/>
  <c r="J164" i="2"/>
  <c r="J286" i="2"/>
  <c r="BK147" i="2"/>
  <c r="R122" i="2"/>
  <c r="T161" i="2"/>
  <c r="R161" i="2"/>
  <c r="T122" i="2"/>
  <c r="P171" i="2"/>
  <c r="P131" i="2"/>
  <c r="T171" i="2"/>
  <c r="BK288" i="2"/>
  <c r="J288" i="2" s="1"/>
  <c r="J102" i="2" s="1"/>
  <c r="R131" i="2"/>
  <c r="R237" i="2"/>
  <c r="P122" i="2"/>
  <c r="BK161" i="2"/>
  <c r="J161" i="2"/>
  <c r="J98" i="2"/>
  <c r="T237" i="2"/>
  <c r="R171" i="2"/>
  <c r="R170" i="2"/>
  <c r="P288" i="2"/>
  <c r="T131" i="2"/>
  <c r="R288" i="2"/>
  <c r="P161" i="2"/>
  <c r="P121" i="2"/>
  <c r="P237" i="2"/>
  <c r="T288" i="2"/>
  <c r="F90" i="2"/>
  <c r="J90" i="2"/>
  <c r="J116" i="2"/>
  <c r="BE132" i="2"/>
  <c r="BE152" i="2"/>
  <c r="BE172" i="2"/>
  <c r="BE203" i="2"/>
  <c r="BE227" i="2"/>
  <c r="BE230" i="2"/>
  <c r="BE235" i="2"/>
  <c r="BE238" i="2"/>
  <c r="BE256" i="2"/>
  <c r="BE258" i="2"/>
  <c r="F89" i="2"/>
  <c r="BE127" i="2"/>
  <c r="BE144" i="2"/>
  <c r="BE160" i="2"/>
  <c r="BE162" i="2"/>
  <c r="BE164" i="2"/>
  <c r="BE277" i="2"/>
  <c r="BE295" i="2"/>
  <c r="BE129" i="2"/>
  <c r="BE158" i="2"/>
  <c r="BE180" i="2"/>
  <c r="BE200" i="2"/>
  <c r="BE218" i="2"/>
  <c r="BE263" i="2"/>
  <c r="BE267" i="2"/>
  <c r="J114" i="2"/>
  <c r="BE168" i="2"/>
  <c r="BE175" i="2"/>
  <c r="BE185" i="2"/>
  <c r="BE208" i="2"/>
  <c r="BE233" i="2"/>
  <c r="BE249" i="2"/>
  <c r="BE261" i="2"/>
  <c r="BE286" i="2"/>
  <c r="BE289" i="2"/>
  <c r="BE150" i="2"/>
  <c r="BE293" i="2"/>
  <c r="T121" i="2"/>
  <c r="T170" i="2"/>
  <c r="P170" i="2"/>
  <c r="P120" i="2"/>
  <c r="AU95" i="1"/>
  <c r="AU94" i="1"/>
  <c r="R121" i="2"/>
  <c r="R120" i="2"/>
  <c r="T120" i="2"/>
  <c r="J171" i="2" l="1"/>
  <c r="J100" i="2" s="1"/>
  <c r="BK170" i="2"/>
  <c r="J170" i="2" s="1"/>
  <c r="J99" i="2" s="1"/>
  <c r="BK131" i="2"/>
  <c r="F32" i="2"/>
  <c r="BA95" i="1" s="1"/>
  <c r="BA94" i="1" s="1"/>
  <c r="W30" i="1" s="1"/>
  <c r="F31" i="2"/>
  <c r="AZ95" i="1" s="1"/>
  <c r="AZ94" i="1" s="1"/>
  <c r="AV94" i="1" s="1"/>
  <c r="BK121" i="2"/>
  <c r="J131" i="2"/>
  <c r="J97" i="2" s="1"/>
  <c r="AX94" i="1"/>
  <c r="W31" i="1"/>
  <c r="W32" i="1"/>
  <c r="AY94" i="1"/>
  <c r="J31" i="2"/>
  <c r="AV95" i="1" s="1"/>
  <c r="AT95" i="1" s="1"/>
  <c r="AW94" i="1" l="1"/>
  <c r="AK30" i="1" s="1"/>
  <c r="W29" i="1"/>
  <c r="J121" i="2"/>
  <c r="J95" i="2" s="1"/>
  <c r="BK120" i="2"/>
  <c r="J120" i="2" s="1"/>
  <c r="AT94" i="1"/>
  <c r="AK29" i="1"/>
  <c r="J28" i="2" l="1"/>
  <c r="J94" i="2"/>
  <c r="J37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<sst xmlns="http://schemas.openxmlformats.org/spreadsheetml/2006/main" count="1813" uniqueCount="389">
  <si>
    <t>Export Komplet</t>
  </si>
  <si>
    <t/>
  </si>
  <si>
    <t>2.0</t>
  </si>
  <si>
    <t>False</t>
  </si>
  <si>
    <t>{bbb1eef4-17c8-4323-a066-2a0bece6cac7}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</si>
  <si>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</si>
  <si>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</si>
  <si>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</si>
  <si>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</si>
  <si>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</si>
  <si>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</si>
  <si>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</si>
  <si>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</si>
  <si>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Stavba:</t>
  </si>
  <si>
    <t>Nemocnice Česká Lípa - střecha nad oddělením urologie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</si>
  <si>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</si>
  <si>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</si>
  <si>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</si>
  <si>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</si>
  <si>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</si>
  <si>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</si>
  <si>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</si>
  <si>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</si>
  <si>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</si>
  <si>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</si>
  <si>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</si>
  <si>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</si>
  <si>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</si>
  <si>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</si>
  <si>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</si>
  <si>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</si>
  <si>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</si>
  <si>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</si>
  <si>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</si>
  <si>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</si>
  <si>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</si>
  <si>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</si>
  <si>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</si>
  <si>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</si>
  <si>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</si>
  <si>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</si>
  <si>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</si>
  <si>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</si>
  <si>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</si>
  <si>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</si>
  <si>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</si>
  <si>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</si>
  <si>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</si>
  <si>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</si>
  <si>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</si>
  <si>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</si>
  <si>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</si>
  <si>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</si>
  <si>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</si>
  <si>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</si>
  <si>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</si>
  <si>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</si>
  <si>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</si>
  <si>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</si>
  <si>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</si>
  <si>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</si>
  <si>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</si>
  <si>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</si>
  <si>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</si>
  <si>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</si>
  <si>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</si>
  <si>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</si>
  <si>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</si>
  <si>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</si>
  <si>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</si>
  <si>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</si>
  <si>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</si>
  <si>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</si>
  <si>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</si>
  <si>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</si>
  <si>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</si>
  <si>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</si>
  <si>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</si>
  <si>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</si>
  <si>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</si>
  <si>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</si>
  <si>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</si>
  <si>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</si>
  <si>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001 - VRN</t>
  </si>
  <si>
    <t xml:space="preserve">    790 - Demontáže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</si>
  <si>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</si>
  <si>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</si>
  <si>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</si>
  <si>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</si>
  <si>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</si>
  <si>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</si>
  <si>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</si>
  <si>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</si>
  <si>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</si>
  <si>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</si>
  <si>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</si>
  <si>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</si>
  <si>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</si>
  <si>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</si>
  <si>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</si>
  <si>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</si>
  <si>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</si>
  <si>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</si>
  <si>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</si>
  <si>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</si>
  <si>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</si>
  <si>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001</t>
  </si>
  <si>
    <t>VRN</t>
  </si>
  <si>
    <t>32</t>
  </si>
  <si>
    <t>K</t>
  </si>
  <si>
    <t>030001000</t>
  </si>
  <si>
    <t>Zařízení staveniště</t>
  </si>
  <si>
    <t>kpl</t>
  </si>
  <si>
    <t>1024</t>
  </si>
  <si>
    <t>-1095142501</t>
  </si>
  <si>
    <t>PP</t>
  </si>
  <si>
    <t>VV</t>
  </si>
  <si>
    <t>Pronájem jeřábu - svislé přemístění materiálu na střechu</t>
  </si>
  <si>
    <t>33</t>
  </si>
  <si>
    <t>070001000</t>
  </si>
  <si>
    <t>Provozní vlivy</t>
  </si>
  <si>
    <t>-404066449</t>
  </si>
  <si>
    <t>34</t>
  </si>
  <si>
    <t>090001000</t>
  </si>
  <si>
    <t>Ostatní náklady</t>
  </si>
  <si>
    <t>-1661017716</t>
  </si>
  <si>
    <t>790</t>
  </si>
  <si>
    <t>Demontáže</t>
  </si>
  <si>
    <t>52</t>
  </si>
  <si>
    <t>712340831</t>
  </si>
  <si>
    <t>Odstranění povlakové krytiny střech do 10° z pásů NAIP přitavených v plné ploše jednovrstvé</t>
  </si>
  <si>
    <t>m2</t>
  </si>
  <si>
    <t>16</t>
  </si>
  <si>
    <t>-1001699055</t>
  </si>
  <si>
    <t>Odstranění povlakové krytiny střech plochých do 10° z přitavených pásů NAIP v plné ploše jednovrstvé</t>
  </si>
  <si>
    <t>13*16</t>
  </si>
  <si>
    <t>Podíl 60%</t>
  </si>
  <si>
    <t>0,6</t>
  </si>
  <si>
    <t>124,8</t>
  </si>
  <si>
    <t>53</t>
  </si>
  <si>
    <t>712331811</t>
  </si>
  <si>
    <t>Odstranění povlakové krytiny střech do 10° z pásů uložených na sucho samolepící</t>
  </si>
  <si>
    <t>-1263535897</t>
  </si>
  <si>
    <t>Odstranění povlakové krytiny střech plochých do 10° z pásů uložených na sucho podkladního samolepícího asfaltového pásu</t>
  </si>
  <si>
    <t>16*13</t>
  </si>
  <si>
    <t>45</t>
  </si>
  <si>
    <t>712363823</t>
  </si>
  <si>
    <t>Odstranění povlakové krytiny mechanicky kotvené do betonu, budova v přes 18 m</t>
  </si>
  <si>
    <t>-56753385</t>
  </si>
  <si>
    <t>Odstranění povlakové krytiny střech plochých do 10° s mechanicky kotvenou izolací pro jakoukoli tloušťku izolace budovy výšky přes 18 m, kotvené do betonu</t>
  </si>
  <si>
    <t>54</t>
  </si>
  <si>
    <t>713140824</t>
  </si>
  <si>
    <t>Odstranění tepelné izolace střech nadstřešní volně kladené z polystyrenu nasáklého vodou tl přes 100 mm</t>
  </si>
  <si>
    <t>224725365</t>
  </si>
  <si>
    <t>Odstranění tepelné izolace střech plochých z rohoží, pásů, dílců, desek, bloků nadstřešních izolací volně položených z polystyrenu nasáklého vodou, tloušťka izolace přes 100 mm</t>
  </si>
  <si>
    <t>56</t>
  </si>
  <si>
    <t>713141851</t>
  </si>
  <si>
    <t>Odstranění tepelné izolace atikových klínů volně kladených</t>
  </si>
  <si>
    <t>m</t>
  </si>
  <si>
    <t>467256795</t>
  </si>
  <si>
    <t>Odstranění tepelné izolace střech plochých z rohoží, pásů, dílců, desek, bloků atikových klínů volně kladených</t>
  </si>
  <si>
    <t>13+13+16+16</t>
  </si>
  <si>
    <t>55</t>
  </si>
  <si>
    <t>713190833</t>
  </si>
  <si>
    <t>Odstranění tepelné izolace dilatační vrsty prostupů vpustí, ventilačních komínků nebo antén</t>
  </si>
  <si>
    <t>kus</t>
  </si>
  <si>
    <t>-1546980009</t>
  </si>
  <si>
    <t>Odstranění tepelné izolace běžných stavebních konstrukcí - vrstvy, doplňky a konstrukční součásti dilatační vrstvy prostupů vpustí, komínků, antén</t>
  </si>
  <si>
    <t>24</t>
  </si>
  <si>
    <t>764002801</t>
  </si>
  <si>
    <t>Demontáž závětrné lišty do suti</t>
  </si>
  <si>
    <t>1627474083</t>
  </si>
  <si>
    <t>Demontáž klempířských konstrukcí závětrné lišty do suti</t>
  </si>
  <si>
    <t>13+13+16+6</t>
  </si>
  <si>
    <t>25</t>
  </si>
  <si>
    <t>764002841</t>
  </si>
  <si>
    <t>Demontáž oplechování horních ploch zdí a nadezdívek do suti</t>
  </si>
  <si>
    <t>-439581662</t>
  </si>
  <si>
    <t>Demontáž klempířských konstrukcí oplechování horních ploch zdí a nadezdívek do suti</t>
  </si>
  <si>
    <t>48</t>
  </si>
  <si>
    <t>721210823</t>
  </si>
  <si>
    <t>Demontáž vpustí střešních DN 125</t>
  </si>
  <si>
    <t>-704853390</t>
  </si>
  <si>
    <t>Demontáž kanalizačního příslušenství střešních vtoků DN 125</t>
  </si>
  <si>
    <t>68</t>
  </si>
  <si>
    <t>R001</t>
  </si>
  <si>
    <t>Demontáž a zpětná montáž hromosvodu</t>
  </si>
  <si>
    <t>138245925</t>
  </si>
  <si>
    <t>997</t>
  </si>
  <si>
    <t>Přesun sutě</t>
  </si>
  <si>
    <t>14</t>
  </si>
  <si>
    <t>997013157</t>
  </si>
  <si>
    <t>Vnitrostaveništní doprava suti a vybouraných hmot pro budovy v přes 21 do 24 m s omezením mechanizace</t>
  </si>
  <si>
    <t>t</t>
  </si>
  <si>
    <t>-1952030033</t>
  </si>
  <si>
    <t>Vnitrostaveništní doprava suti a vybouraných hmot vodorovně do 50 m s naložením s omezením mechanizace pro budovy a haly výšky přes 21 do 24 m</t>
  </si>
  <si>
    <t>997013509</t>
  </si>
  <si>
    <t>Příplatek k odvozu suti a vybouraných hmot na skládku ZKD 1 km přes 1 km</t>
  </si>
  <si>
    <t>144867009</t>
  </si>
  <si>
    <t>Odvoz suti a vybouraných hmot na skládku nebo meziskládku se složením, na vzdálenost Příplatek k ceně za každý další započatý 1 km přes 1 km</t>
  </si>
  <si>
    <t>15</t>
  </si>
  <si>
    <t>997013511</t>
  </si>
  <si>
    <t>Odvoz suti a vybouraných hmot z meziskládky na skládku do 1 km s naložením a se složením</t>
  </si>
  <si>
    <t>-976377559</t>
  </si>
  <si>
    <t>Odvoz suti a vybouraných hmot z meziskládky na skládku s naložením a se složením, na vzdálenost do 1 km</t>
  </si>
  <si>
    <t>17</t>
  </si>
  <si>
    <t>997013813R</t>
  </si>
  <si>
    <t>Poplatek za uložení na skládce (skládkovné) stavebního odpadu z plastických hmot kód odpadu 17 02 03</t>
  </si>
  <si>
    <t>-2085864751</t>
  </si>
  <si>
    <t>Poplatek za uložení stavebního odpadu na skládce (skládkovné) z plastických hmot zatříděného do Katalogu odpadů pod kódem 17 02 03</t>
  </si>
  <si>
    <t>PSV</t>
  </si>
  <si>
    <t>Práce a dodávky PSV</t>
  </si>
  <si>
    <t>712</t>
  </si>
  <si>
    <t>Povlakové krytiny</t>
  </si>
  <si>
    <t>712311101</t>
  </si>
  <si>
    <t>Provedení povlakové krytiny střech do 10° za studena lakem penetračním nebo asfaltovým</t>
  </si>
  <si>
    <t>814067161</t>
  </si>
  <si>
    <t>Provedení povlakové krytiny střech plochých do 10° natěradly a tmely za studena nátěrem lakem penetračním nebo asfaltovým</t>
  </si>
  <si>
    <t>43</t>
  </si>
  <si>
    <t>712311101R</t>
  </si>
  <si>
    <t>Provedení povlakové krytiny střech do 10° za studena lakem penetračním nebo asfaltovým - atika</t>
  </si>
  <si>
    <t>-883722830</t>
  </si>
  <si>
    <t>16*2*0,8</t>
  </si>
  <si>
    <t>13*2*0,8</t>
  </si>
  <si>
    <t>Součet</t>
  </si>
  <si>
    <t>4</t>
  </si>
  <si>
    <t>M</t>
  </si>
  <si>
    <t>11163150</t>
  </si>
  <si>
    <t>lak penetrační asfaltový</t>
  </si>
  <si>
    <t>-1067685595</t>
  </si>
  <si>
    <t>3</t>
  </si>
  <si>
    <t>712341559</t>
  </si>
  <si>
    <t>Provedení povlakové krytiny střech do 10° pásy NAIP přitavením v plné ploše</t>
  </si>
  <si>
    <t>1717357237</t>
  </si>
  <si>
    <t>Provedení povlakové krytiny střech plochých do 10° pásy přitavením NAIP v plné ploše</t>
  </si>
  <si>
    <t>44</t>
  </si>
  <si>
    <t>712341559R</t>
  </si>
  <si>
    <t>Provedení povlakové krytiny střech do 10° pásy NAIP přitavením v plné ploše - vytažení na atiku</t>
  </si>
  <si>
    <t>-1510161375</t>
  </si>
  <si>
    <t>35</t>
  </si>
  <si>
    <t>DEK.1010301469</t>
  </si>
  <si>
    <t>GLASTEK AL 40 MINERAL (role/7,5m2)</t>
  </si>
  <si>
    <t>-780353</t>
  </si>
  <si>
    <t>254,4*1,2 'Přepočtené koeficientem množství</t>
  </si>
  <si>
    <t>6</t>
  </si>
  <si>
    <t>712331111</t>
  </si>
  <si>
    <t>Provedení povlakové krytiny střech do 10° podkladní vrstvy pásy na sucho samolepící</t>
  </si>
  <si>
    <t>1976476195</t>
  </si>
  <si>
    <t>Provedení povlakové krytiny střech plochých do 10° pásy na sucho podkladní samolepící asfaltový pás</t>
  </si>
  <si>
    <t>38</t>
  </si>
  <si>
    <t>712334503</t>
  </si>
  <si>
    <t>Provedení povlakové krytiny střech do 10° pásy mechanicky kotvené do betonu tl TI přes 240 mm v počtu kotev přes 5 do 6 kusů/m2</t>
  </si>
  <si>
    <t>-1022688246</t>
  </si>
  <si>
    <t>Provedení povlakové krytiny střech plochých do 10° z mechanicky kotvených asfaltových pásů včetně položení asfaltového pásu a natavení v přesahu, kotvené do betonu přes tepelnou izolaci tl. přes 240 mm v počtu kotev přes 5 do 6 kusů/m2</t>
  </si>
  <si>
    <t>39</t>
  </si>
  <si>
    <t>DEK.1010410010</t>
  </si>
  <si>
    <t>GLASTEK 30 STICKER PLUS (role/10m2) KVK</t>
  </si>
  <si>
    <t>-1498557626</t>
  </si>
  <si>
    <t>208*1,2 'Přepočtené koeficientem množství</t>
  </si>
  <si>
    <t>40</t>
  </si>
  <si>
    <t>-240228370</t>
  </si>
  <si>
    <t>36</t>
  </si>
  <si>
    <t>DEK.1010201544</t>
  </si>
  <si>
    <t>ELASTEK 50 SPECIAL DEKOR modrozelený (role/5m2) BT</t>
  </si>
  <si>
    <t>-1087144292</t>
  </si>
  <si>
    <t>47</t>
  </si>
  <si>
    <t>712392184</t>
  </si>
  <si>
    <t>Opracování kolem střešního vtoku systémového vakuového kotvení</t>
  </si>
  <si>
    <t>4180496</t>
  </si>
  <si>
    <t>Povlakové krytiny střech plochých s vakuově kotvenou izolací ostatní opracování kolem střešního vtoku</t>
  </si>
  <si>
    <t>61</t>
  </si>
  <si>
    <t>762361312</t>
  </si>
  <si>
    <t>Konstrukční a vyrovnávací vrstva pod klempířské prvky (atiky) z desek dřevoštěpkových tl 22 mm</t>
  </si>
  <si>
    <t>-2010231723</t>
  </si>
  <si>
    <t>Konstrukční vrstva pod klempířské prvky pro oplechování horních ploch zdí a nadezdívek (atik) z desek dřevoštěpkových šroubovaných do podkladu, tloušťky desky 22 mm</t>
  </si>
  <si>
    <t>13*0,3</t>
  </si>
  <si>
    <t>16*0,3</t>
  </si>
  <si>
    <t>6*0,3</t>
  </si>
  <si>
    <t>67</t>
  </si>
  <si>
    <t>764208105</t>
  </si>
  <si>
    <t>Montáž oplechování rovné římsy rš do 400 mm</t>
  </si>
  <si>
    <t>-52693421</t>
  </si>
  <si>
    <t>Montáž oplechování říms a ozdobných prvků rovných, bez rohů, rozvinuté šířky do 400 mm</t>
  </si>
  <si>
    <t>16+13+13+6</t>
  </si>
  <si>
    <t>62</t>
  </si>
  <si>
    <t>764214605</t>
  </si>
  <si>
    <t>Oplechování horních ploch a atik bez rohů z Pz s povrch úpravou mechanicky kotvené rš 400 mm</t>
  </si>
  <si>
    <t>1845192217</t>
  </si>
  <si>
    <t>Oplechování horních ploch zdí a nadezdívek (atik) z pozinkovaného plechu s povrchovou úpravou mechanicky kotvené rš 400 mm</t>
  </si>
  <si>
    <t>65</t>
  </si>
  <si>
    <t>712312111R</t>
  </si>
  <si>
    <t>Povlakové krytiny střech plochých do 10° za studena nátěrem vodotěsným na bázi elastomerní polyuretanové pryskyřice jednosložkovým - opracování kolem VZT</t>
  </si>
  <si>
    <t>1237084068</t>
  </si>
  <si>
    <t>Povlakové krytiny střech plochých do 10° natěradly a tmely za studena nátěrem vodotěsným na bázi elastomerní polyuretanové pryskyřice jednosložkovým</t>
  </si>
  <si>
    <t>51</t>
  </si>
  <si>
    <t>998712113</t>
  </si>
  <si>
    <t>Přesun hmot tonážní pro krytiny povlakové s omezením mechanizace v objektech v přes 12 do 24 m</t>
  </si>
  <si>
    <t>460290367</t>
  </si>
  <si>
    <t>Přesun hmot pro povlakové krytiny stanovený z hmotnosti přesunovaného materiálu vodorovná dopravní vzdálenost do 50 m s omezením mechanizace v objektech výšky přes 12 do 24 m</t>
  </si>
  <si>
    <t>713</t>
  </si>
  <si>
    <t>Izolace tepelné</t>
  </si>
  <si>
    <t>10</t>
  </si>
  <si>
    <t>713141111</t>
  </si>
  <si>
    <t>Montáž izolace tepelné střech plochých lepené asfaltem plně 1 vrstva rohoží, pásů, dílců, desek</t>
  </si>
  <si>
    <t>811108492</t>
  </si>
  <si>
    <t>Montáž tepelné izolace střech plochých rohožemi, pásy, deskami, dílci, bloky (izolační materiál ve specifikaci) přilepenými asfaltem za horka jednovrstvá zplna</t>
  </si>
  <si>
    <t xml:space="preserve">Střecha </t>
  </si>
  <si>
    <t>VZT přístřešky</t>
  </si>
  <si>
    <t>-(1*4+1*3)</t>
  </si>
  <si>
    <t>37</t>
  </si>
  <si>
    <t>28372312</t>
  </si>
  <si>
    <t>deska EPS 100 pro konstrukce s běžným zatížením λ=0,037 tl 120mm</t>
  </si>
  <si>
    <t>-1119923579</t>
  </si>
  <si>
    <t>208*1,05 'Přepočtené koeficientem množství</t>
  </si>
  <si>
    <t>57</t>
  </si>
  <si>
    <t>713141311</t>
  </si>
  <si>
    <t>Montáž izolace tepelné střech plochých kladené volně, spádová vrstva</t>
  </si>
  <si>
    <t>1496531845</t>
  </si>
  <si>
    <t>Montáž tepelné izolace střech plochých spádovými klíny v ploše kladenými volně</t>
  </si>
  <si>
    <t>58</t>
  </si>
  <si>
    <t>28376141</t>
  </si>
  <si>
    <t>klín izolační spád do 5% EPS 100</t>
  </si>
  <si>
    <t>m3</t>
  </si>
  <si>
    <t>-1176403112</t>
  </si>
  <si>
    <t>41</t>
  </si>
  <si>
    <t>713141211</t>
  </si>
  <si>
    <t>Montáž izolace tepelné střech plochých volně položené atikový klín</t>
  </si>
  <si>
    <t>881889362</t>
  </si>
  <si>
    <t>Montáž tepelné izolace střech plochých atikovými klíny kladenými volně</t>
  </si>
  <si>
    <t>16+16+13+13</t>
  </si>
  <si>
    <t>42</t>
  </si>
  <si>
    <t>63152005</t>
  </si>
  <si>
    <t>klín atikový přechodný minerální plochých střech tl 50x50mm</t>
  </si>
  <si>
    <t>8</t>
  </si>
  <si>
    <t>18131504</t>
  </si>
  <si>
    <t>26</t>
  </si>
  <si>
    <t>713191321</t>
  </si>
  <si>
    <t>Montáž izolace tepelné střech plochých osazení odvětrávacích komínků</t>
  </si>
  <si>
    <t>-1741956700</t>
  </si>
  <si>
    <t>Montáž tepelné izolace stavebních konstrukcí - doplňky a konstrukční součásti střech plochých osazení odvětrávacích komínků</t>
  </si>
  <si>
    <t>27</t>
  </si>
  <si>
    <t>62851022</t>
  </si>
  <si>
    <t>komínek střešní odvětrávací s integrovanou manžetou z modifikovaného asfaltového pásu DN 100</t>
  </si>
  <si>
    <t>-183843058</t>
  </si>
  <si>
    <t>64</t>
  </si>
  <si>
    <t>713131141</t>
  </si>
  <si>
    <t>Montáž izolace tepelné stěn lepením celoplošně rohoží, pásů, dílců, desek</t>
  </si>
  <si>
    <t>-183307573</t>
  </si>
  <si>
    <t>Montáž tepelné izolace stěn rohožemi, pásy, deskami, dílci, bloky (izolační materiál ve specifikaci) lepením celoplošně bez mechanického kotvení</t>
  </si>
  <si>
    <t>13*0,5</t>
  </si>
  <si>
    <t>16*0,5</t>
  </si>
  <si>
    <t>6*0,5</t>
  </si>
  <si>
    <t>60</t>
  </si>
  <si>
    <t>713141358</t>
  </si>
  <si>
    <t>Montáž spádové izolace na zhlaví atiky š do 500 mm ukotvené šrouby</t>
  </si>
  <si>
    <t>390608629</t>
  </si>
  <si>
    <t>Montáž tepelné izolace střech plochých spádovými klíny na zhlaví atiky šířky do 500 mm mechanicky ukotvenými šrouby</t>
  </si>
  <si>
    <t>13+16+13+6</t>
  </si>
  <si>
    <t>63</t>
  </si>
  <si>
    <t>28372309</t>
  </si>
  <si>
    <t>deska EPS 100 pro konstrukce s běžným zatížením λ=0,037 tl 100mm</t>
  </si>
  <si>
    <t>954347822</t>
  </si>
  <si>
    <t>13*0,3*2</t>
  </si>
  <si>
    <t>13*0,5*2</t>
  </si>
  <si>
    <t>50</t>
  </si>
  <si>
    <t>998713113</t>
  </si>
  <si>
    <t>Přesun hmot tonážní pro izolace tepelné s omezením mechanizace v objektech v přes 12 do 24 m</t>
  </si>
  <si>
    <t>-1419993510</t>
  </si>
  <si>
    <t>Přesun hmot pro izolace tepelné stanovený z hmotnosti přesunovaného materiálu vodorovná dopravní vzdálenost do 50 m s omezením mechanizace v objektech výšky přes 12 m do 24 m</t>
  </si>
  <si>
    <t>721</t>
  </si>
  <si>
    <t>Zdravotechnika - vnitřní kanalizace</t>
  </si>
  <si>
    <t>20</t>
  </si>
  <si>
    <t>721171915</t>
  </si>
  <si>
    <t>Potrubí z PP propojení potrubí DN 110</t>
  </si>
  <si>
    <t>-1206564672</t>
  </si>
  <si>
    <t>Opravy odpadního potrubí plastového propojení dosavadního potrubí DN 110</t>
  </si>
  <si>
    <t>18</t>
  </si>
  <si>
    <t>721239114</t>
  </si>
  <si>
    <t>Montáž střešního vtoku svislý odtok do DN 160 ostatní typ</t>
  </si>
  <si>
    <t>-105059674</t>
  </si>
  <si>
    <t>Střešní vtoky (vpusti) montáž střešních vtoků ostatních typů se svislým odtokem do DN 160</t>
  </si>
  <si>
    <t>19</t>
  </si>
  <si>
    <t>56231114</t>
  </si>
  <si>
    <t>vtok střešní svislý s manžetou pro asfaltovou hydroizolaci pochozích střech DN 75, DN 110, DN 125, svislý odtok</t>
  </si>
  <si>
    <t>1930679728</t>
  </si>
  <si>
    <t>998721103</t>
  </si>
  <si>
    <t>Přesun hmot tonážní pro vnitřní kanalizaci v objektech v přes 12 do 24 m</t>
  </si>
  <si>
    <t>1506991424</t>
  </si>
  <si>
    <t>Přesun hmot pro vnitřní kanalizaci stanovený z hmotnosti přesunovaného materiálu vodorovná dopravní vzdálenost do 50 m základní v objektech výšky přes 12 do 24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</si>
</sst>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I107" sqref="AI10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33203125" customWidth="1"/>
    <col min="38" max="38" width="8.33203125" customWidth="1"/>
    <col min="39" max="39" width="3.1640625" customWidth="1"/>
    <col min="40" max="40" width="13.33203125" customWidth="1"/>
    <col min="41" max="41" width="7.3320312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3320312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70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98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R5" s="19"/>
      <c r="BS5" s="16" t="s">
        <v>6</v>
      </c>
    </row>
    <row r="6" spans="1:74" ht="36.950000000000003" customHeight="1">
      <c r="B6" s="19"/>
      <c r="D6" s="24" t="s">
        <v>13</v>
      </c>
      <c r="K6" s="199" t="s">
        <v>14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R6" s="19"/>
      <c r="BS6" s="16" t="s">
        <v>6</v>
      </c>
    </row>
    <row r="7" spans="1:74" ht="12" customHeight="1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17</v>
      </c>
      <c r="K8" s="23" t="s">
        <v>18</v>
      </c>
      <c r="AK8" s="25" t="s">
        <v>19</v>
      </c>
      <c r="AN8" s="23"/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20</v>
      </c>
      <c r="AK10" s="25" t="s">
        <v>21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18</v>
      </c>
      <c r="AK11" s="25" t="s">
        <v>22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23</v>
      </c>
      <c r="AK13" s="25" t="s">
        <v>21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18</v>
      </c>
      <c r="AK14" s="25" t="s">
        <v>22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24</v>
      </c>
      <c r="AK16" s="25" t="s">
        <v>21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18</v>
      </c>
      <c r="AK17" s="25" t="s">
        <v>22</v>
      </c>
      <c r="AN17" s="23" t="s">
        <v>1</v>
      </c>
      <c r="AR17" s="19"/>
      <c r="BS17" s="16" t="s">
        <v>25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26</v>
      </c>
      <c r="AK19" s="25" t="s">
        <v>21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18</v>
      </c>
      <c r="AK20" s="25" t="s">
        <v>22</v>
      </c>
      <c r="AN20" s="23" t="s">
        <v>1</v>
      </c>
      <c r="AR20" s="19"/>
      <c r="BS20" s="16" t="s">
        <v>25</v>
      </c>
    </row>
    <row r="21" spans="2:71" ht="6.95" customHeight="1">
      <c r="B21" s="19"/>
      <c r="AR21" s="19"/>
    </row>
    <row r="22" spans="2:71" ht="12" customHeight="1">
      <c r="B22" s="19"/>
      <c r="D22" s="25" t="s">
        <v>27</v>
      </c>
      <c r="AR22" s="19"/>
    </row>
    <row r="23" spans="2:71" ht="16.5" customHeight="1">
      <c r="B23" s="19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28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1">
        <f>ROUND(AG94,2)</f>
        <v>0</v>
      </c>
      <c r="AL26" s="202"/>
      <c r="AM26" s="202"/>
      <c r="AN26" s="202"/>
      <c r="AO26" s="202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203" t="s">
        <v>29</v>
      </c>
      <c r="M28" s="203"/>
      <c r="N28" s="203"/>
      <c r="O28" s="203"/>
      <c r="P28" s="203"/>
      <c r="W28" s="203" t="s">
        <v>30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31</v>
      </c>
      <c r="AL28" s="203"/>
      <c r="AM28" s="203"/>
      <c r="AN28" s="203"/>
      <c r="AO28" s="203"/>
      <c r="AR28" s="28"/>
    </row>
    <row r="29" spans="2:71" s="2" customFormat="1" ht="14.45" customHeight="1">
      <c r="B29" s="32"/>
      <c r="D29" s="25" t="s">
        <v>32</v>
      </c>
      <c r="F29" s="25" t="s">
        <v>33</v>
      </c>
      <c r="L29" s="188">
        <v>0.21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2"/>
    </row>
    <row r="30" spans="2:71" s="2" customFormat="1" ht="14.45" customHeight="1">
      <c r="B30" s="32"/>
      <c r="F30" s="25" t="s">
        <v>34</v>
      </c>
      <c r="L30" s="188">
        <v>0.12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2"/>
    </row>
    <row r="31" spans="2:71" s="2" customFormat="1" ht="14.45" hidden="1" customHeight="1">
      <c r="B31" s="32"/>
      <c r="F31" s="25" t="s">
        <v>35</v>
      </c>
      <c r="L31" s="188">
        <v>0.21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2"/>
    </row>
    <row r="32" spans="2:71" s="2" customFormat="1" ht="14.45" hidden="1" customHeight="1">
      <c r="B32" s="32"/>
      <c r="F32" s="25" t="s">
        <v>36</v>
      </c>
      <c r="L32" s="188">
        <v>0.12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2"/>
    </row>
    <row r="33" spans="2:44" s="2" customFormat="1" ht="14.45" hidden="1" customHeight="1">
      <c r="B33" s="32"/>
      <c r="F33" s="25" t="s">
        <v>37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38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39</v>
      </c>
      <c r="U35" s="35"/>
      <c r="V35" s="35"/>
      <c r="W35" s="35"/>
      <c r="X35" s="189" t="s">
        <v>40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>
        <f>SUM(AK26:AK33)</f>
        <v>0</v>
      </c>
      <c r="AL35" s="190"/>
      <c r="AM35" s="190"/>
      <c r="AN35" s="190"/>
      <c r="AO35" s="192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43</v>
      </c>
      <c r="AI60" s="30"/>
      <c r="AJ60" s="30"/>
      <c r="AK60" s="30"/>
      <c r="AL60" s="30"/>
      <c r="AM60" s="39" t="s">
        <v>44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46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43</v>
      </c>
      <c r="AI75" s="30"/>
      <c r="AJ75" s="30"/>
      <c r="AK75" s="30"/>
      <c r="AL75" s="30"/>
      <c r="AM75" s="39" t="s">
        <v>44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20" t="s">
        <v>47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5" t="s">
        <v>12</v>
      </c>
      <c r="L84" s="3">
        <f>K5</f>
        <v>0</v>
      </c>
      <c r="AR84" s="44"/>
    </row>
    <row r="85" spans="1:90" s="4" customFormat="1" ht="36.950000000000003" customHeight="1">
      <c r="B85" s="45"/>
      <c r="C85" s="46" t="s">
        <v>13</v>
      </c>
      <c r="L85" s="177" t="str">
        <f>K6</f>
        <v>Nemocnice Česká Lípa - střecha nad oddělením urologie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5" t="s">
        <v>17</v>
      </c>
      <c r="L87" s="47" t="str">
        <f>IF(K8="","",K8)</f>
        <v xml:space="preserve"> </v>
      </c>
      <c r="AI87" s="25" t="s">
        <v>19</v>
      </c>
      <c r="AM87" s="179" t="str">
        <f>IF(AN8= "","",AN8)</f>
        <v/>
      </c>
      <c r="AN87" s="179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5" t="s">
        <v>20</v>
      </c>
      <c r="L89" s="3" t="str">
        <f>IF(E11= "","",E11)</f>
        <v xml:space="preserve"> </v>
      </c>
      <c r="AI89" s="25" t="s">
        <v>24</v>
      </c>
      <c r="AM89" s="180" t="str">
        <f>IF(E17="","",E17)</f>
        <v xml:space="preserve"> </v>
      </c>
      <c r="AN89" s="181"/>
      <c r="AO89" s="181"/>
      <c r="AP89" s="181"/>
      <c r="AR89" s="28"/>
      <c r="AS89" s="182" t="s">
        <v>48</v>
      </c>
      <c r="AT89" s="18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5" t="s">
        <v>23</v>
      </c>
      <c r="L90" s="3" t="str">
        <f>IF(E14="","",E14)</f>
        <v xml:space="preserve"> </v>
      </c>
      <c r="AI90" s="25" t="s">
        <v>26</v>
      </c>
      <c r="AM90" s="180" t="str">
        <f>IF(E20="","",E20)</f>
        <v xml:space="preserve"> </v>
      </c>
      <c r="AN90" s="181"/>
      <c r="AO90" s="181"/>
      <c r="AP90" s="181"/>
      <c r="AR90" s="28"/>
      <c r="AS90" s="184"/>
      <c r="AT90" s="185"/>
      <c r="BD90" s="52"/>
    </row>
    <row r="91" spans="1:90" s="1" customFormat="1" ht="10.9" customHeight="1">
      <c r="B91" s="28"/>
      <c r="AR91" s="28"/>
      <c r="AS91" s="184"/>
      <c r="AT91" s="185"/>
      <c r="BD91" s="52"/>
    </row>
    <row r="92" spans="1:90" s="1" customFormat="1" ht="29.25" customHeight="1">
      <c r="B92" s="28"/>
      <c r="C92" s="172" t="s">
        <v>49</v>
      </c>
      <c r="D92" s="173"/>
      <c r="E92" s="173"/>
      <c r="F92" s="173"/>
      <c r="G92" s="173"/>
      <c r="H92" s="53"/>
      <c r="I92" s="174" t="s">
        <v>50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51</v>
      </c>
      <c r="AH92" s="173"/>
      <c r="AI92" s="173"/>
      <c r="AJ92" s="173"/>
      <c r="AK92" s="173"/>
      <c r="AL92" s="173"/>
      <c r="AM92" s="173"/>
      <c r="AN92" s="174" t="s">
        <v>52</v>
      </c>
      <c r="AO92" s="173"/>
      <c r="AP92" s="176"/>
      <c r="AQ92" s="54" t="s">
        <v>53</v>
      </c>
      <c r="AR92" s="28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66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469.09625999999997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67</v>
      </c>
      <c r="BT94" s="68" t="s">
        <v>68</v>
      </c>
      <c r="BV94" s="68" t="s">
        <v>69</v>
      </c>
      <c r="BW94" s="68" t="s">
        <v>4</v>
      </c>
      <c r="BX94" s="68" t="s">
        <v>70</v>
      </c>
      <c r="CL94" s="68" t="s">
        <v>1</v>
      </c>
    </row>
    <row r="95" spans="1:90" s="6" customFormat="1" ht="24.75" customHeight="1">
      <c r="A95" s="69" t="s">
        <v>71</v>
      </c>
      <c r="B95" s="70"/>
      <c r="C95" s="71"/>
      <c r="D95" s="195">
        <v>2025</v>
      </c>
      <c r="E95" s="195"/>
      <c r="F95" s="195"/>
      <c r="G95" s="195"/>
      <c r="H95" s="195"/>
      <c r="I95" s="72"/>
      <c r="J95" s="195" t="s">
        <v>14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'2025 - Nemocnice Česká Lí...'!J28</f>
        <v>0</v>
      </c>
      <c r="AH95" s="194"/>
      <c r="AI95" s="194"/>
      <c r="AJ95" s="194"/>
      <c r="AK95" s="194"/>
      <c r="AL95" s="194"/>
      <c r="AM95" s="194"/>
      <c r="AN95" s="193">
        <f>SUM(AG95,AT95)</f>
        <v>0</v>
      </c>
      <c r="AO95" s="194"/>
      <c r="AP95" s="194"/>
      <c r="AQ95" s="73" t="s">
        <v>72</v>
      </c>
      <c r="AR95" s="70"/>
      <c r="AS95" s="74">
        <v>0</v>
      </c>
      <c r="AT95" s="75">
        <f>ROUND(SUM(AV95:AW95),2)</f>
        <v>0</v>
      </c>
      <c r="AU95" s="76">
        <f>'2025 - Nemocnice Česká Lí...'!P120</f>
        <v>469.09625600000004</v>
      </c>
      <c r="AV95" s="75">
        <f>'2025 - Nemocnice Česká Lí...'!J31</f>
        <v>0</v>
      </c>
      <c r="AW95" s="75">
        <f>'2025 - Nemocnice Česká Lí...'!J32</f>
        <v>0</v>
      </c>
      <c r="AX95" s="75">
        <f>'2025 - Nemocnice Česká Lí...'!J33</f>
        <v>0</v>
      </c>
      <c r="AY95" s="75">
        <f>'2025 - Nemocnice Česká Lí...'!J34</f>
        <v>0</v>
      </c>
      <c r="AZ95" s="75">
        <f>'2025 - Nemocnice Česká Lí...'!F31</f>
        <v>0</v>
      </c>
      <c r="BA95" s="75">
        <f>'2025 - Nemocnice Česká Lí...'!F32</f>
        <v>0</v>
      </c>
      <c r="BB95" s="75">
        <f>'2025 - Nemocnice Česká Lí...'!F33</f>
        <v>0</v>
      </c>
      <c r="BC95" s="75">
        <f>'2025 - Nemocnice Česká Lí...'!F34</f>
        <v>0</v>
      </c>
      <c r="BD95" s="77">
        <f>'2025 - Nemocnice Česká Lí...'!F35</f>
        <v>0</v>
      </c>
      <c r="BT95" s="78" t="s">
        <v>73</v>
      </c>
      <c r="BU95" s="78" t="s">
        <v>74</v>
      </c>
      <c r="BV95" s="78" t="s">
        <v>69</v>
      </c>
      <c r="BW95" s="78" t="s">
        <v>4</v>
      </c>
      <c r="BX95" s="78" t="s">
        <v>70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024 - Nemocnice Česká L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7"/>
  <sheetViews>
    <sheetView showGridLines="0" tabSelected="1" topLeftCell="A285" workbookViewId="0">
      <selection activeCell="AA144" sqref="AA144"/>
    </sheetView>
  </sheetViews>
  <sheetFormatPr defaultRowHeight="11.25"/>
  <cols>
    <col min="1" max="1" width="8.33203125" customWidth="1"/>
    <col min="2" max="2" width="1.1640625" customWidth="1"/>
    <col min="3" max="4" width="4.1640625" customWidth="1"/>
    <col min="5" max="5" width="17.1640625" customWidth="1"/>
    <col min="6" max="6" width="50.83203125" customWidth="1"/>
    <col min="7" max="7" width="7.33203125" customWidth="1"/>
    <col min="8" max="8" width="14" customWidth="1"/>
    <col min="9" max="9" width="15.83203125" customWidth="1"/>
    <col min="10" max="10" width="22.1640625" customWidth="1"/>
    <col min="11" max="11" width="22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0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6" t="s">
        <v>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76</v>
      </c>
      <c r="L4" s="19"/>
      <c r="M4" s="79" t="s">
        <v>10</v>
      </c>
      <c r="AT4" s="16" t="s">
        <v>3</v>
      </c>
    </row>
    <row r="5" spans="2:46" ht="6.95" customHeight="1">
      <c r="B5" s="19"/>
      <c r="L5" s="19"/>
    </row>
    <row r="6" spans="2:46" s="1" customFormat="1" ht="12" customHeight="1">
      <c r="B6" s="28"/>
      <c r="D6" s="25" t="s">
        <v>13</v>
      </c>
      <c r="L6" s="28"/>
    </row>
    <row r="7" spans="2:46" s="1" customFormat="1" ht="16.5" customHeight="1">
      <c r="B7" s="28"/>
      <c r="E7" s="177" t="s">
        <v>14</v>
      </c>
      <c r="F7" s="204"/>
      <c r="G7" s="204"/>
      <c r="H7" s="204"/>
      <c r="L7" s="28"/>
    </row>
    <row r="8" spans="2:46" s="1" customFormat="1">
      <c r="B8" s="28"/>
      <c r="L8" s="28"/>
    </row>
    <row r="9" spans="2:46" s="1" customFormat="1" ht="12" customHeight="1">
      <c r="B9" s="28"/>
      <c r="D9" s="25" t="s">
        <v>15</v>
      </c>
      <c r="F9" s="23" t="s">
        <v>1</v>
      </c>
      <c r="I9" s="25" t="s">
        <v>16</v>
      </c>
      <c r="J9" s="23" t="s">
        <v>1</v>
      </c>
      <c r="L9" s="28"/>
    </row>
    <row r="10" spans="2:46" s="1" customFormat="1" ht="12" customHeight="1">
      <c r="B10" s="28"/>
      <c r="D10" s="25" t="s">
        <v>17</v>
      </c>
      <c r="F10" s="23" t="s">
        <v>18</v>
      </c>
      <c r="I10" s="25" t="s">
        <v>19</v>
      </c>
      <c r="J10" s="48"/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5" t="s">
        <v>20</v>
      </c>
      <c r="I12" s="25" t="s">
        <v>21</v>
      </c>
      <c r="J12" s="23" t="str">
        <f>IF('Rekapitulace stavby'!AN10="","",'Rekapitulace stavby'!AN10)</f>
        <v/>
      </c>
      <c r="L12" s="28"/>
    </row>
    <row r="13" spans="2:46" s="1" customFormat="1" ht="18" customHeight="1">
      <c r="B13" s="28"/>
      <c r="E13" s="23" t="str">
        <f>IF('Rekapitulace stavby'!E11="","",'Rekapitulace stavby'!E11)</f>
        <v xml:space="preserve"> </v>
      </c>
      <c r="I13" s="25" t="s">
        <v>22</v>
      </c>
      <c r="J13" s="23" t="str">
        <f>IF('Rekapitulace stavby'!AN11="","",'Rekapitulace stavby'!AN11)</f>
        <v/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5" t="s">
        <v>23</v>
      </c>
      <c r="I15" s="25" t="s">
        <v>21</v>
      </c>
      <c r="J15" s="23" t="str">
        <f>'Rekapitulace stavby'!AN13</f>
        <v/>
      </c>
      <c r="L15" s="28"/>
    </row>
    <row r="16" spans="2:46" s="1" customFormat="1" ht="18" customHeight="1">
      <c r="B16" s="28"/>
      <c r="E16" s="198" t="str">
        <f>'Rekapitulace stavby'!E14</f>
        <v xml:space="preserve"> </v>
      </c>
      <c r="F16" s="198"/>
      <c r="G16" s="198"/>
      <c r="H16" s="198"/>
      <c r="I16" s="25" t="s">
        <v>22</v>
      </c>
      <c r="J16" s="23" t="str">
        <f>'Rekapitulace stavby'!AN14</f>
        <v/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5" t="s">
        <v>24</v>
      </c>
      <c r="I18" s="25" t="s">
        <v>21</v>
      </c>
      <c r="J18" s="23" t="str">
        <f>IF('Rekapitulace stavby'!AN16="","",'Rekapitulace stavby'!AN16)</f>
        <v/>
      </c>
      <c r="L18" s="28"/>
    </row>
    <row r="19" spans="2:12" s="1" customFormat="1" ht="18" customHeight="1">
      <c r="B19" s="28"/>
      <c r="E19" s="23" t="str">
        <f>IF('Rekapitulace stavby'!E17="","",'Rekapitulace stavby'!E17)</f>
        <v xml:space="preserve"> </v>
      </c>
      <c r="I19" s="25" t="s">
        <v>22</v>
      </c>
      <c r="J19" s="23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26</v>
      </c>
      <c r="I21" s="25" t="s">
        <v>21</v>
      </c>
      <c r="J21" s="23" t="str">
        <f>IF('Rekapitulace stavby'!AN19="","",'Rekapitulace stavby'!AN19)</f>
        <v/>
      </c>
      <c r="L21" s="28"/>
    </row>
    <row r="22" spans="2:12" s="1" customFormat="1" ht="18" customHeight="1">
      <c r="B22" s="28"/>
      <c r="E22" s="23" t="str">
        <f>IF('Rekapitulace stavby'!E20="","",'Rekapitulace stavby'!E20)</f>
        <v xml:space="preserve"> </v>
      </c>
      <c r="I22" s="25" t="s">
        <v>22</v>
      </c>
      <c r="J22" s="23" t="str">
        <f>IF('Rekapitulace stavby'!AN20="","",'Rekapitulace stavby'!AN20)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27</v>
      </c>
      <c r="L24" s="28"/>
    </row>
    <row r="25" spans="2:12" s="7" customFormat="1" ht="16.5" customHeight="1">
      <c r="B25" s="80"/>
      <c r="E25" s="200" t="s">
        <v>1</v>
      </c>
      <c r="F25" s="200"/>
      <c r="G25" s="200"/>
      <c r="H25" s="200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28</v>
      </c>
      <c r="J28" s="62">
        <f>ROUND(J120,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30</v>
      </c>
      <c r="I30" s="31" t="s">
        <v>29</v>
      </c>
      <c r="J30" s="31" t="s">
        <v>31</v>
      </c>
      <c r="L30" s="28"/>
    </row>
    <row r="31" spans="2:12" s="1" customFormat="1" ht="14.45" customHeight="1">
      <c r="B31" s="28"/>
      <c r="D31" s="51" t="s">
        <v>32</v>
      </c>
      <c r="E31" s="25" t="s">
        <v>33</v>
      </c>
      <c r="F31" s="82">
        <f>ROUND((SUM(BE120:BE296)),  2)</f>
        <v>0</v>
      </c>
      <c r="I31" s="83">
        <v>0.21</v>
      </c>
      <c r="J31" s="82">
        <f>ROUND(((SUM(BE120:BE296))*I31),  2)</f>
        <v>0</v>
      </c>
      <c r="L31" s="28"/>
    </row>
    <row r="32" spans="2:12" s="1" customFormat="1" ht="14.45" customHeight="1">
      <c r="B32" s="28"/>
      <c r="E32" s="25" t="s">
        <v>34</v>
      </c>
      <c r="F32" s="82">
        <f>ROUND((SUM(BF120:BF296)),  2)</f>
        <v>0</v>
      </c>
      <c r="I32" s="83">
        <v>0.12</v>
      </c>
      <c r="J32" s="82">
        <f>ROUND(((SUM(BF120:BF296))*I32),  2)</f>
        <v>0</v>
      </c>
      <c r="L32" s="28"/>
    </row>
    <row r="33" spans="2:12" s="1" customFormat="1" ht="14.45" hidden="1" customHeight="1">
      <c r="B33" s="28"/>
      <c r="E33" s="25" t="s">
        <v>35</v>
      </c>
      <c r="F33" s="82">
        <f>ROUND((SUM(BG120:BG296)),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5" t="s">
        <v>36</v>
      </c>
      <c r="F34" s="82">
        <f>ROUND((SUM(BH120:BH296)),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5" t="s">
        <v>37</v>
      </c>
      <c r="F35" s="82">
        <f>ROUND((SUM(BI120:BI296)),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38</v>
      </c>
      <c r="E37" s="53"/>
      <c r="F37" s="53"/>
      <c r="G37" s="86" t="s">
        <v>39</v>
      </c>
      <c r="H37" s="87" t="s">
        <v>40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0" t="s">
        <v>44</v>
      </c>
      <c r="G61" s="39" t="s">
        <v>43</v>
      </c>
      <c r="H61" s="30"/>
      <c r="I61" s="30"/>
      <c r="J61" s="91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0" t="s">
        <v>44</v>
      </c>
      <c r="G76" s="39" t="s">
        <v>43</v>
      </c>
      <c r="H76" s="30"/>
      <c r="I76" s="30"/>
      <c r="J76" s="91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77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177" t="str">
        <f>E7</f>
        <v>Nemocnice Česká Lípa - střecha nad oddělením urologie</v>
      </c>
      <c r="F85" s="204"/>
      <c r="G85" s="204"/>
      <c r="H85" s="204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5" t="s">
        <v>17</v>
      </c>
      <c r="F87" s="23" t="str">
        <f>F10</f>
        <v xml:space="preserve"> </v>
      </c>
      <c r="I87" s="25" t="s">
        <v>19</v>
      </c>
      <c r="J87" s="48" t="str">
        <f>IF(J10="","",J10)</f>
        <v/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5" t="s">
        <v>20</v>
      </c>
      <c r="F89" s="23" t="str">
        <f>E13</f>
        <v xml:space="preserve"> </v>
      </c>
      <c r="I89" s="25" t="s">
        <v>24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5" t="s">
        <v>23</v>
      </c>
      <c r="F90" s="23" t="str">
        <f>IF(E16="","",E16)</f>
        <v xml:space="preserve"> </v>
      </c>
      <c r="I90" s="25" t="s">
        <v>26</v>
      </c>
      <c r="J90" s="26" t="str">
        <f>E22</f>
        <v xml:space="preserve"> </v>
      </c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78</v>
      </c>
      <c r="D92" s="84"/>
      <c r="E92" s="84"/>
      <c r="F92" s="84"/>
      <c r="G92" s="84"/>
      <c r="H92" s="84"/>
      <c r="I92" s="84"/>
      <c r="J92" s="93" t="s">
        <v>79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80</v>
      </c>
      <c r="J94" s="62">
        <f>J120</f>
        <v>0</v>
      </c>
      <c r="L94" s="28"/>
      <c r="AU94" s="16" t="s">
        <v>81</v>
      </c>
    </row>
    <row r="95" spans="2:47" s="8" customFormat="1" ht="24.95" customHeight="1">
      <c r="B95" s="95"/>
      <c r="D95" s="96" t="s">
        <v>82</v>
      </c>
      <c r="E95" s="97"/>
      <c r="F95" s="97"/>
      <c r="G95" s="97"/>
      <c r="H95" s="97"/>
      <c r="I95" s="97"/>
      <c r="J95" s="98">
        <f>J121</f>
        <v>0</v>
      </c>
      <c r="L95" s="95"/>
    </row>
    <row r="96" spans="2:47" s="9" customFormat="1" ht="19.899999999999999" customHeight="1">
      <c r="B96" s="99"/>
      <c r="D96" s="100" t="s">
        <v>83</v>
      </c>
      <c r="E96" s="101"/>
      <c r="F96" s="101"/>
      <c r="G96" s="101"/>
      <c r="H96" s="101"/>
      <c r="I96" s="101"/>
      <c r="J96" s="102">
        <f>J122</f>
        <v>0</v>
      </c>
      <c r="L96" s="99"/>
    </row>
    <row r="97" spans="2:12" s="9" customFormat="1" ht="19.899999999999999" customHeight="1">
      <c r="B97" s="99"/>
      <c r="D97" s="100" t="s">
        <v>84</v>
      </c>
      <c r="E97" s="101"/>
      <c r="F97" s="101"/>
      <c r="G97" s="101"/>
      <c r="H97" s="101"/>
      <c r="I97" s="101"/>
      <c r="J97" s="102">
        <f>J131</f>
        <v>0</v>
      </c>
      <c r="L97" s="99"/>
    </row>
    <row r="98" spans="2:12" s="9" customFormat="1" ht="19.899999999999999" customHeight="1">
      <c r="B98" s="99"/>
      <c r="D98" s="100" t="s">
        <v>85</v>
      </c>
      <c r="E98" s="101"/>
      <c r="F98" s="101"/>
      <c r="G98" s="101"/>
      <c r="H98" s="101"/>
      <c r="I98" s="101"/>
      <c r="J98" s="102">
        <f>J161</f>
        <v>0</v>
      </c>
      <c r="L98" s="99"/>
    </row>
    <row r="99" spans="2:12" s="8" customFormat="1" ht="24.95" customHeight="1">
      <c r="B99" s="95"/>
      <c r="D99" s="96" t="s">
        <v>86</v>
      </c>
      <c r="E99" s="97"/>
      <c r="F99" s="97"/>
      <c r="G99" s="97"/>
      <c r="H99" s="97"/>
      <c r="I99" s="97"/>
      <c r="J99" s="98">
        <f>J170</f>
        <v>0</v>
      </c>
      <c r="L99" s="95"/>
    </row>
    <row r="100" spans="2:12" s="9" customFormat="1" ht="19.899999999999999" customHeight="1">
      <c r="B100" s="99"/>
      <c r="D100" s="100" t="s">
        <v>87</v>
      </c>
      <c r="E100" s="101"/>
      <c r="F100" s="101"/>
      <c r="G100" s="101"/>
      <c r="H100" s="101"/>
      <c r="I100" s="101"/>
      <c r="J100" s="102">
        <f>J171</f>
        <v>0</v>
      </c>
      <c r="L100" s="99"/>
    </row>
    <row r="101" spans="2:12" s="9" customFormat="1" ht="19.899999999999999" customHeight="1">
      <c r="B101" s="99"/>
      <c r="D101" s="100" t="s">
        <v>88</v>
      </c>
      <c r="E101" s="101"/>
      <c r="F101" s="101"/>
      <c r="G101" s="101"/>
      <c r="H101" s="101"/>
      <c r="I101" s="101"/>
      <c r="J101" s="102">
        <f>J237</f>
        <v>0</v>
      </c>
      <c r="L101" s="99"/>
    </row>
    <row r="102" spans="2:12" s="9" customFormat="1" ht="19.899999999999999" customHeight="1">
      <c r="B102" s="99"/>
      <c r="D102" s="100" t="s">
        <v>89</v>
      </c>
      <c r="E102" s="101"/>
      <c r="F102" s="101"/>
      <c r="G102" s="101"/>
      <c r="H102" s="101"/>
      <c r="I102" s="101"/>
      <c r="J102" s="102">
        <f>J288</f>
        <v>0</v>
      </c>
      <c r="L102" s="99"/>
    </row>
    <row r="103" spans="2:12" s="1" customFormat="1" ht="21.75" customHeight="1">
      <c r="B103" s="28"/>
      <c r="L103" s="28"/>
    </row>
    <row r="104" spans="2:12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12" s="1" customFormat="1" ht="24.95" customHeight="1">
      <c r="B109" s="28"/>
      <c r="C109" s="20" t="s">
        <v>90</v>
      </c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13</v>
      </c>
      <c r="L111" s="28"/>
    </row>
    <row r="112" spans="2:12" s="1" customFormat="1" ht="16.5" customHeight="1">
      <c r="B112" s="28"/>
      <c r="E112" s="177" t="str">
        <f>E7</f>
        <v>Nemocnice Česká Lípa - střecha nad oddělením urologie</v>
      </c>
      <c r="F112" s="204"/>
      <c r="G112" s="204"/>
      <c r="H112" s="204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5" t="s">
        <v>17</v>
      </c>
      <c r="F114" s="23" t="str">
        <f>F10</f>
        <v xml:space="preserve"> </v>
      </c>
      <c r="I114" s="25" t="s">
        <v>19</v>
      </c>
      <c r="J114" s="48" t="str">
        <f>IF(J10="","",J10)</f>
        <v/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5" t="s">
        <v>20</v>
      </c>
      <c r="F116" s="23" t="str">
        <f>E13</f>
        <v xml:space="preserve"> </v>
      </c>
      <c r="I116" s="25" t="s">
        <v>24</v>
      </c>
      <c r="J116" s="26" t="str">
        <f>E19</f>
        <v xml:space="preserve"> </v>
      </c>
      <c r="L116" s="28"/>
    </row>
    <row r="117" spans="2:65" s="1" customFormat="1" ht="15.2" customHeight="1">
      <c r="B117" s="28"/>
      <c r="C117" s="25" t="s">
        <v>23</v>
      </c>
      <c r="F117" s="23" t="str">
        <f>IF(E16="","",E16)</f>
        <v xml:space="preserve"> </v>
      </c>
      <c r="I117" s="25" t="s">
        <v>26</v>
      </c>
      <c r="J117" s="26" t="str">
        <f>E22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03"/>
      <c r="C119" s="104" t="s">
        <v>91</v>
      </c>
      <c r="D119" s="105" t="s">
        <v>53</v>
      </c>
      <c r="E119" s="105" t="s">
        <v>49</v>
      </c>
      <c r="F119" s="105" t="s">
        <v>50</v>
      </c>
      <c r="G119" s="105" t="s">
        <v>92</v>
      </c>
      <c r="H119" s="105" t="s">
        <v>93</v>
      </c>
      <c r="I119" s="105" t="s">
        <v>94</v>
      </c>
      <c r="J119" s="106" t="s">
        <v>79</v>
      </c>
      <c r="K119" s="107" t="s">
        <v>95</v>
      </c>
      <c r="L119" s="103"/>
      <c r="M119" s="55" t="s">
        <v>1</v>
      </c>
      <c r="N119" s="56" t="s">
        <v>32</v>
      </c>
      <c r="O119" s="56" t="s">
        <v>96</v>
      </c>
      <c r="P119" s="56" t="s">
        <v>97</v>
      </c>
      <c r="Q119" s="56" t="s">
        <v>98</v>
      </c>
      <c r="R119" s="56" t="s">
        <v>99</v>
      </c>
      <c r="S119" s="56" t="s">
        <v>100</v>
      </c>
      <c r="T119" s="57" t="s">
        <v>101</v>
      </c>
    </row>
    <row r="120" spans="2:65" s="1" customFormat="1" ht="22.9" customHeight="1">
      <c r="B120" s="28"/>
      <c r="C120" s="60" t="s">
        <v>102</v>
      </c>
      <c r="J120" s="108">
        <f>BK120</f>
        <v>0</v>
      </c>
      <c r="L120" s="28"/>
      <c r="M120" s="58"/>
      <c r="N120" s="49"/>
      <c r="O120" s="49"/>
      <c r="P120" s="109">
        <f>P121+P170</f>
        <v>469.09625600000004</v>
      </c>
      <c r="Q120" s="49"/>
      <c r="R120" s="109">
        <f>R121+R170</f>
        <v>6.8117280000000004</v>
      </c>
      <c r="S120" s="49"/>
      <c r="T120" s="110">
        <f>T121+T170</f>
        <v>3.7216000000000005</v>
      </c>
      <c r="AT120" s="16" t="s">
        <v>67</v>
      </c>
      <c r="AU120" s="16" t="s">
        <v>81</v>
      </c>
      <c r="BK120" s="111">
        <f>BK121+BK170</f>
        <v>0</v>
      </c>
    </row>
    <row r="121" spans="2:65" s="11" customFormat="1" ht="25.9" customHeight="1">
      <c r="B121" s="112"/>
      <c r="D121" s="113" t="s">
        <v>67</v>
      </c>
      <c r="E121" s="114" t="s">
        <v>103</v>
      </c>
      <c r="F121" s="114" t="s">
        <v>104</v>
      </c>
      <c r="J121" s="115">
        <f>BK121</f>
        <v>0</v>
      </c>
      <c r="L121" s="112"/>
      <c r="M121" s="116"/>
      <c r="P121" s="117">
        <f>P122+P131+P161</f>
        <v>113.79928000000002</v>
      </c>
      <c r="R121" s="117">
        <f>R122+R131+R161</f>
        <v>0</v>
      </c>
      <c r="T121" s="118">
        <f>T122+T131+T161</f>
        <v>3.7216000000000005</v>
      </c>
      <c r="AR121" s="113" t="s">
        <v>73</v>
      </c>
      <c r="AT121" s="119" t="s">
        <v>67</v>
      </c>
      <c r="AU121" s="119" t="s">
        <v>68</v>
      </c>
      <c r="AY121" s="113" t="s">
        <v>105</v>
      </c>
      <c r="BK121" s="120">
        <f>BK122+BK131+BK161</f>
        <v>0</v>
      </c>
    </row>
    <row r="122" spans="2:65" s="11" customFormat="1" ht="22.9" customHeight="1">
      <c r="B122" s="112"/>
      <c r="D122" s="113" t="s">
        <v>67</v>
      </c>
      <c r="E122" s="121" t="s">
        <v>106</v>
      </c>
      <c r="F122" s="121" t="s">
        <v>107</v>
      </c>
      <c r="J122" s="122">
        <f>BK122</f>
        <v>0</v>
      </c>
      <c r="L122" s="112"/>
      <c r="M122" s="116"/>
      <c r="P122" s="117">
        <f>SUM(P123:P130)</f>
        <v>0</v>
      </c>
      <c r="R122" s="117">
        <f>SUM(R123:R130)</f>
        <v>0</v>
      </c>
      <c r="T122" s="118">
        <f>SUM(T123:T130)</f>
        <v>0</v>
      </c>
      <c r="AR122" s="113" t="s">
        <v>73</v>
      </c>
      <c r="AT122" s="119" t="s">
        <v>67</v>
      </c>
      <c r="AU122" s="119" t="s">
        <v>73</v>
      </c>
      <c r="AY122" s="113" t="s">
        <v>105</v>
      </c>
      <c r="BK122" s="120">
        <f>SUM(BK123:BK130)</f>
        <v>0</v>
      </c>
    </row>
    <row r="123" spans="2:65" s="1" customFormat="1" ht="16.5" customHeight="1">
      <c r="B123" s="123"/>
      <c r="C123" s="124" t="s">
        <v>108</v>
      </c>
      <c r="D123" s="124" t="s">
        <v>109</v>
      </c>
      <c r="E123" s="125" t="s">
        <v>110</v>
      </c>
      <c r="F123" s="126" t="s">
        <v>111</v>
      </c>
      <c r="G123" s="127" t="s">
        <v>112</v>
      </c>
      <c r="H123" s="128">
        <v>1</v>
      </c>
      <c r="I123" s="129"/>
      <c r="J123" s="129">
        <f>ROUND(I123*H123,2)</f>
        <v>0</v>
      </c>
      <c r="K123" s="130"/>
      <c r="L123" s="28"/>
      <c r="M123" s="131" t="s">
        <v>1</v>
      </c>
      <c r="N123" s="132" t="s">
        <v>33</v>
      </c>
      <c r="O123" s="133">
        <v>0</v>
      </c>
      <c r="P123" s="133">
        <f>O123*H123</f>
        <v>0</v>
      </c>
      <c r="Q123" s="133">
        <v>0</v>
      </c>
      <c r="R123" s="133">
        <f>Q123*H123</f>
        <v>0</v>
      </c>
      <c r="S123" s="133">
        <v>0</v>
      </c>
      <c r="T123" s="134">
        <f>S123*H123</f>
        <v>0</v>
      </c>
      <c r="AR123" s="135" t="s">
        <v>113</v>
      </c>
      <c r="AT123" s="135" t="s">
        <v>109</v>
      </c>
      <c r="AU123" s="135" t="s">
        <v>75</v>
      </c>
      <c r="AY123" s="16" t="s">
        <v>105</v>
      </c>
      <c r="BE123" s="136">
        <f>IF(N123="základní",J123,0)</f>
        <v>0</v>
      </c>
      <c r="BF123" s="136">
        <f>IF(N123="snížená",J123,0)</f>
        <v>0</v>
      </c>
      <c r="BG123" s="136">
        <f>IF(N123="zákl. přenesená",J123,0)</f>
        <v>0</v>
      </c>
      <c r="BH123" s="136">
        <f>IF(N123="sníž. přenesená",J123,0)</f>
        <v>0</v>
      </c>
      <c r="BI123" s="136">
        <f>IF(N123="nulová",J123,0)</f>
        <v>0</v>
      </c>
      <c r="BJ123" s="16" t="s">
        <v>73</v>
      </c>
      <c r="BK123" s="136">
        <f>ROUND(I123*H123,2)</f>
        <v>0</v>
      </c>
      <c r="BL123" s="16" t="s">
        <v>113</v>
      </c>
      <c r="BM123" s="135" t="s">
        <v>114</v>
      </c>
    </row>
    <row r="124" spans="2:65" s="1" customFormat="1">
      <c r="B124" s="28"/>
      <c r="D124" s="137" t="s">
        <v>115</v>
      </c>
      <c r="F124" s="138" t="s">
        <v>111</v>
      </c>
      <c r="L124" s="28"/>
      <c r="M124" s="139"/>
      <c r="T124" s="52"/>
      <c r="AT124" s="16" t="s">
        <v>115</v>
      </c>
      <c r="AU124" s="16" t="s">
        <v>75</v>
      </c>
    </row>
    <row r="125" spans="2:65" s="12" customFormat="1">
      <c r="B125" s="140"/>
      <c r="D125" s="137" t="s">
        <v>116</v>
      </c>
      <c r="E125" s="141" t="s">
        <v>1</v>
      </c>
      <c r="F125" s="142" t="s">
        <v>117</v>
      </c>
      <c r="H125" s="141" t="s">
        <v>1</v>
      </c>
      <c r="L125" s="140"/>
      <c r="M125" s="143"/>
      <c r="T125" s="144"/>
      <c r="AT125" s="141" t="s">
        <v>116</v>
      </c>
      <c r="AU125" s="141" t="s">
        <v>75</v>
      </c>
      <c r="AV125" s="12" t="s">
        <v>73</v>
      </c>
      <c r="AW125" s="12" t="s">
        <v>25</v>
      </c>
      <c r="AX125" s="12" t="s">
        <v>68</v>
      </c>
      <c r="AY125" s="141" t="s">
        <v>105</v>
      </c>
    </row>
    <row r="126" spans="2:65" s="13" customFormat="1">
      <c r="B126" s="145"/>
      <c r="D126" s="137" t="s">
        <v>116</v>
      </c>
      <c r="E126" s="146" t="s">
        <v>1</v>
      </c>
      <c r="F126" s="147" t="s">
        <v>73</v>
      </c>
      <c r="H126" s="148">
        <v>1</v>
      </c>
      <c r="L126" s="145"/>
      <c r="M126" s="149"/>
      <c r="T126" s="150"/>
      <c r="AT126" s="146" t="s">
        <v>116</v>
      </c>
      <c r="AU126" s="146" t="s">
        <v>75</v>
      </c>
      <c r="AV126" s="13" t="s">
        <v>75</v>
      </c>
      <c r="AW126" s="13" t="s">
        <v>25</v>
      </c>
      <c r="AX126" s="13" t="s">
        <v>73</v>
      </c>
      <c r="AY126" s="146" t="s">
        <v>105</v>
      </c>
    </row>
    <row r="127" spans="2:65" s="1" customFormat="1" ht="16.5" customHeight="1">
      <c r="B127" s="123"/>
      <c r="C127" s="124" t="s">
        <v>118</v>
      </c>
      <c r="D127" s="124" t="s">
        <v>109</v>
      </c>
      <c r="E127" s="125" t="s">
        <v>119</v>
      </c>
      <c r="F127" s="126" t="s">
        <v>120</v>
      </c>
      <c r="G127" s="127" t="s">
        <v>112</v>
      </c>
      <c r="H127" s="128">
        <v>1</v>
      </c>
      <c r="I127" s="129"/>
      <c r="J127" s="129">
        <f>ROUND(I127*H127,2)</f>
        <v>0</v>
      </c>
      <c r="K127" s="130"/>
      <c r="L127" s="28"/>
      <c r="M127" s="131" t="s">
        <v>1</v>
      </c>
      <c r="N127" s="132" t="s">
        <v>33</v>
      </c>
      <c r="O127" s="133">
        <v>0</v>
      </c>
      <c r="P127" s="133">
        <f>O127*H127</f>
        <v>0</v>
      </c>
      <c r="Q127" s="133">
        <v>0</v>
      </c>
      <c r="R127" s="133">
        <f>Q127*H127</f>
        <v>0</v>
      </c>
      <c r="S127" s="133">
        <v>0</v>
      </c>
      <c r="T127" s="134">
        <f>S127*H127</f>
        <v>0</v>
      </c>
      <c r="AR127" s="135" t="s">
        <v>113</v>
      </c>
      <c r="AT127" s="135" t="s">
        <v>109</v>
      </c>
      <c r="AU127" s="135" t="s">
        <v>75</v>
      </c>
      <c r="AY127" s="16" t="s">
        <v>105</v>
      </c>
      <c r="BE127" s="136">
        <f>IF(N127="základní",J127,0)</f>
        <v>0</v>
      </c>
      <c r="BF127" s="136">
        <f>IF(N127="snížená",J127,0)</f>
        <v>0</v>
      </c>
      <c r="BG127" s="136">
        <f>IF(N127="zákl. přenesená",J127,0)</f>
        <v>0</v>
      </c>
      <c r="BH127" s="136">
        <f>IF(N127="sníž. přenesená",J127,0)</f>
        <v>0</v>
      </c>
      <c r="BI127" s="136">
        <f>IF(N127="nulová",J127,0)</f>
        <v>0</v>
      </c>
      <c r="BJ127" s="16" t="s">
        <v>73</v>
      </c>
      <c r="BK127" s="136">
        <f>ROUND(I127*H127,2)</f>
        <v>0</v>
      </c>
      <c r="BL127" s="16" t="s">
        <v>113</v>
      </c>
      <c r="BM127" s="135" t="s">
        <v>121</v>
      </c>
    </row>
    <row r="128" spans="2:65" s="1" customFormat="1">
      <c r="B128" s="28"/>
      <c r="D128" s="137" t="s">
        <v>115</v>
      </c>
      <c r="F128" s="138" t="s">
        <v>120</v>
      </c>
      <c r="L128" s="28"/>
      <c r="M128" s="139"/>
      <c r="T128" s="52"/>
      <c r="AT128" s="16" t="s">
        <v>115</v>
      </c>
      <c r="AU128" s="16" t="s">
        <v>75</v>
      </c>
    </row>
    <row r="129" spans="2:65" s="1" customFormat="1" ht="16.5" customHeight="1">
      <c r="B129" s="123"/>
      <c r="C129" s="124" t="s">
        <v>122</v>
      </c>
      <c r="D129" s="124" t="s">
        <v>109</v>
      </c>
      <c r="E129" s="125" t="s">
        <v>123</v>
      </c>
      <c r="F129" s="126" t="s">
        <v>124</v>
      </c>
      <c r="G129" s="127" t="s">
        <v>112</v>
      </c>
      <c r="H129" s="128">
        <v>1</v>
      </c>
      <c r="I129" s="129"/>
      <c r="J129" s="129">
        <f>ROUND(I129*H129,2)</f>
        <v>0</v>
      </c>
      <c r="K129" s="130"/>
      <c r="L129" s="28"/>
      <c r="M129" s="131" t="s">
        <v>1</v>
      </c>
      <c r="N129" s="132" t="s">
        <v>33</v>
      </c>
      <c r="O129" s="133">
        <v>0</v>
      </c>
      <c r="P129" s="133">
        <f>O129*H129</f>
        <v>0</v>
      </c>
      <c r="Q129" s="133">
        <v>0</v>
      </c>
      <c r="R129" s="133">
        <f>Q129*H129</f>
        <v>0</v>
      </c>
      <c r="S129" s="133">
        <v>0</v>
      </c>
      <c r="T129" s="134">
        <f>S129*H129</f>
        <v>0</v>
      </c>
      <c r="AR129" s="135" t="s">
        <v>113</v>
      </c>
      <c r="AT129" s="135" t="s">
        <v>109</v>
      </c>
      <c r="AU129" s="135" t="s">
        <v>75</v>
      </c>
      <c r="AY129" s="16" t="s">
        <v>105</v>
      </c>
      <c r="BE129" s="136">
        <f>IF(N129="základní",J129,0)</f>
        <v>0</v>
      </c>
      <c r="BF129" s="136">
        <f>IF(N129="snížená",J129,0)</f>
        <v>0</v>
      </c>
      <c r="BG129" s="136">
        <f>IF(N129="zákl. přenesená",J129,0)</f>
        <v>0</v>
      </c>
      <c r="BH129" s="136">
        <f>IF(N129="sníž. přenesená",J129,0)</f>
        <v>0</v>
      </c>
      <c r="BI129" s="136">
        <f>IF(N129="nulová",J129,0)</f>
        <v>0</v>
      </c>
      <c r="BJ129" s="16" t="s">
        <v>73</v>
      </c>
      <c r="BK129" s="136">
        <f>ROUND(I129*H129,2)</f>
        <v>0</v>
      </c>
      <c r="BL129" s="16" t="s">
        <v>113</v>
      </c>
      <c r="BM129" s="135" t="s">
        <v>125</v>
      </c>
    </row>
    <row r="130" spans="2:65" s="1" customFormat="1">
      <c r="B130" s="28"/>
      <c r="D130" s="137" t="s">
        <v>115</v>
      </c>
      <c r="F130" s="138" t="s">
        <v>124</v>
      </c>
      <c r="L130" s="28"/>
      <c r="M130" s="139"/>
      <c r="T130" s="52"/>
      <c r="AT130" s="16" t="s">
        <v>115</v>
      </c>
      <c r="AU130" s="16" t="s">
        <v>75</v>
      </c>
    </row>
    <row r="131" spans="2:65" s="11" customFormat="1" ht="22.9" customHeight="1">
      <c r="B131" s="112"/>
      <c r="D131" s="113" t="s">
        <v>67</v>
      </c>
      <c r="E131" s="121" t="s">
        <v>126</v>
      </c>
      <c r="F131" s="121" t="s">
        <v>127</v>
      </c>
      <c r="J131" s="122">
        <f>BK131</f>
        <v>0</v>
      </c>
      <c r="L131" s="112"/>
      <c r="M131" s="116"/>
      <c r="P131" s="117">
        <f>SUM(P132:P160)</f>
        <v>91.770000000000024</v>
      </c>
      <c r="R131" s="117">
        <f>SUM(R132:R160)</f>
        <v>0</v>
      </c>
      <c r="T131" s="118">
        <f>SUM(T132:T160)</f>
        <v>3.7216000000000005</v>
      </c>
      <c r="AR131" s="113" t="s">
        <v>73</v>
      </c>
      <c r="AT131" s="119" t="s">
        <v>67</v>
      </c>
      <c r="AU131" s="119" t="s">
        <v>73</v>
      </c>
      <c r="AY131" s="113" t="s">
        <v>105</v>
      </c>
      <c r="BK131" s="120">
        <f>SUM(BK132:BK160)</f>
        <v>0</v>
      </c>
    </row>
    <row r="132" spans="2:65" s="1" customFormat="1" ht="24.2" customHeight="1">
      <c r="B132" s="123"/>
      <c r="C132" s="124" t="s">
        <v>128</v>
      </c>
      <c r="D132" s="124" t="s">
        <v>109</v>
      </c>
      <c r="E132" s="125" t="s">
        <v>129</v>
      </c>
      <c r="F132" s="126" t="s">
        <v>130</v>
      </c>
      <c r="G132" s="127" t="s">
        <v>131</v>
      </c>
      <c r="H132" s="128">
        <v>124.8</v>
      </c>
      <c r="I132" s="129"/>
      <c r="J132" s="129">
        <f>ROUND(I132*H132,2)</f>
        <v>0</v>
      </c>
      <c r="K132" s="130"/>
      <c r="L132" s="28"/>
      <c r="M132" s="131" t="s">
        <v>1</v>
      </c>
      <c r="N132" s="132" t="s">
        <v>33</v>
      </c>
      <c r="O132" s="133">
        <v>7.0000000000000007E-2</v>
      </c>
      <c r="P132" s="133">
        <f>O132*H132</f>
        <v>8.7360000000000007</v>
      </c>
      <c r="Q132" s="133">
        <v>0</v>
      </c>
      <c r="R132" s="133">
        <f>Q132*H132</f>
        <v>0</v>
      </c>
      <c r="S132" s="133">
        <v>5.4999999999999997E-3</v>
      </c>
      <c r="T132" s="134">
        <f>S132*H132</f>
        <v>0.6863999999999999</v>
      </c>
      <c r="AR132" s="135" t="s">
        <v>132</v>
      </c>
      <c r="AT132" s="135" t="s">
        <v>109</v>
      </c>
      <c r="AU132" s="135" t="s">
        <v>75</v>
      </c>
      <c r="AY132" s="16" t="s">
        <v>105</v>
      </c>
      <c r="BE132" s="136">
        <f>IF(N132="základní",J132,0)</f>
        <v>0</v>
      </c>
      <c r="BF132" s="136">
        <f>IF(N132="snížená",J132,0)</f>
        <v>0</v>
      </c>
      <c r="BG132" s="136">
        <f>IF(N132="zákl. přenesená",J132,0)</f>
        <v>0</v>
      </c>
      <c r="BH132" s="136">
        <f>IF(N132="sníž. přenesená",J132,0)</f>
        <v>0</v>
      </c>
      <c r="BI132" s="136">
        <f>IF(N132="nulová",J132,0)</f>
        <v>0</v>
      </c>
      <c r="BJ132" s="16" t="s">
        <v>73</v>
      </c>
      <c r="BK132" s="136">
        <f>ROUND(I132*H132,2)</f>
        <v>0</v>
      </c>
      <c r="BL132" s="16" t="s">
        <v>132</v>
      </c>
      <c r="BM132" s="135" t="s">
        <v>133</v>
      </c>
    </row>
    <row r="133" spans="2:65" s="1" customFormat="1" ht="19.5">
      <c r="B133" s="28"/>
      <c r="D133" s="137" t="s">
        <v>115</v>
      </c>
      <c r="F133" s="138" t="s">
        <v>134</v>
      </c>
      <c r="L133" s="28"/>
      <c r="M133" s="139"/>
      <c r="T133" s="52"/>
      <c r="AT133" s="16" t="s">
        <v>115</v>
      </c>
      <c r="AU133" s="16" t="s">
        <v>75</v>
      </c>
    </row>
    <row r="134" spans="2:65" s="13" customFormat="1">
      <c r="B134" s="145"/>
      <c r="D134" s="137" t="s">
        <v>116</v>
      </c>
      <c r="E134" s="146" t="s">
        <v>1</v>
      </c>
      <c r="F134" s="147" t="s">
        <v>135</v>
      </c>
      <c r="H134" s="148">
        <v>208</v>
      </c>
      <c r="L134" s="145"/>
      <c r="M134" s="149"/>
      <c r="T134" s="150"/>
      <c r="AT134" s="146" t="s">
        <v>116</v>
      </c>
      <c r="AU134" s="146" t="s">
        <v>75</v>
      </c>
      <c r="AV134" s="13" t="s">
        <v>75</v>
      </c>
      <c r="AW134" s="13" t="s">
        <v>25</v>
      </c>
      <c r="AX134" s="13" t="s">
        <v>68</v>
      </c>
      <c r="AY134" s="146" t="s">
        <v>105</v>
      </c>
    </row>
    <row r="135" spans="2:65" s="12" customFormat="1">
      <c r="B135" s="140"/>
      <c r="D135" s="137" t="s">
        <v>116</v>
      </c>
      <c r="E135" s="141" t="s">
        <v>1</v>
      </c>
      <c r="F135" s="142" t="s">
        <v>136</v>
      </c>
      <c r="H135" s="141" t="s">
        <v>1</v>
      </c>
      <c r="L135" s="140"/>
      <c r="M135" s="143"/>
      <c r="T135" s="144"/>
      <c r="AT135" s="141" t="s">
        <v>116</v>
      </c>
      <c r="AU135" s="141" t="s">
        <v>75</v>
      </c>
      <c r="AV135" s="12" t="s">
        <v>73</v>
      </c>
      <c r="AW135" s="12" t="s">
        <v>25</v>
      </c>
      <c r="AX135" s="12" t="s">
        <v>68</v>
      </c>
      <c r="AY135" s="141" t="s">
        <v>105</v>
      </c>
    </row>
    <row r="136" spans="2:65" s="13" customFormat="1">
      <c r="B136" s="145"/>
      <c r="D136" s="137" t="s">
        <v>116</v>
      </c>
      <c r="E136" s="146" t="s">
        <v>1</v>
      </c>
      <c r="F136" s="147" t="s">
        <v>137</v>
      </c>
      <c r="H136" s="148">
        <v>0.6</v>
      </c>
      <c r="L136" s="145"/>
      <c r="M136" s="149"/>
      <c r="T136" s="150"/>
      <c r="AT136" s="146" t="s">
        <v>116</v>
      </c>
      <c r="AU136" s="146" t="s">
        <v>75</v>
      </c>
      <c r="AV136" s="13" t="s">
        <v>75</v>
      </c>
      <c r="AW136" s="13" t="s">
        <v>25</v>
      </c>
      <c r="AX136" s="13" t="s">
        <v>68</v>
      </c>
      <c r="AY136" s="146" t="s">
        <v>105</v>
      </c>
    </row>
    <row r="137" spans="2:65" s="13" customFormat="1">
      <c r="B137" s="145"/>
      <c r="D137" s="137" t="s">
        <v>116</v>
      </c>
      <c r="E137" s="146" t="s">
        <v>1</v>
      </c>
      <c r="F137" s="147" t="s">
        <v>138</v>
      </c>
      <c r="H137" s="148">
        <v>124.8</v>
      </c>
      <c r="L137" s="145"/>
      <c r="M137" s="149"/>
      <c r="T137" s="150"/>
      <c r="AT137" s="146" t="s">
        <v>116</v>
      </c>
      <c r="AU137" s="146" t="s">
        <v>75</v>
      </c>
      <c r="AV137" s="13" t="s">
        <v>75</v>
      </c>
      <c r="AW137" s="13" t="s">
        <v>25</v>
      </c>
      <c r="AX137" s="13" t="s">
        <v>73</v>
      </c>
      <c r="AY137" s="146" t="s">
        <v>105</v>
      </c>
    </row>
    <row r="138" spans="2:65" s="1" customFormat="1" ht="24.2" customHeight="1">
      <c r="B138" s="123"/>
      <c r="C138" s="124" t="s">
        <v>139</v>
      </c>
      <c r="D138" s="124" t="s">
        <v>109</v>
      </c>
      <c r="E138" s="125" t="s">
        <v>140</v>
      </c>
      <c r="F138" s="126" t="s">
        <v>141</v>
      </c>
      <c r="G138" s="127" t="s">
        <v>131</v>
      </c>
      <c r="H138" s="128">
        <v>208</v>
      </c>
      <c r="I138" s="129"/>
      <c r="J138" s="129">
        <f>ROUND(I138*H138,2)</f>
        <v>0</v>
      </c>
      <c r="K138" s="130"/>
      <c r="L138" s="28"/>
      <c r="M138" s="131" t="s">
        <v>1</v>
      </c>
      <c r="N138" s="132" t="s">
        <v>33</v>
      </c>
      <c r="O138" s="133">
        <v>4.9000000000000002E-2</v>
      </c>
      <c r="P138" s="133">
        <f>O138*H138</f>
        <v>10.192</v>
      </c>
      <c r="Q138" s="133">
        <v>0</v>
      </c>
      <c r="R138" s="133">
        <f>Q138*H138</f>
        <v>0</v>
      </c>
      <c r="S138" s="133">
        <v>4.1000000000000003E-3</v>
      </c>
      <c r="T138" s="134">
        <f>S138*H138</f>
        <v>0.85280000000000011</v>
      </c>
      <c r="AR138" s="135" t="s">
        <v>132</v>
      </c>
      <c r="AT138" s="135" t="s">
        <v>109</v>
      </c>
      <c r="AU138" s="135" t="s">
        <v>75</v>
      </c>
      <c r="AY138" s="16" t="s">
        <v>105</v>
      </c>
      <c r="BE138" s="136">
        <f>IF(N138="základní",J138,0)</f>
        <v>0</v>
      </c>
      <c r="BF138" s="136">
        <f>IF(N138="snížená",J138,0)</f>
        <v>0</v>
      </c>
      <c r="BG138" s="136">
        <f>IF(N138="zákl. přenesená",J138,0)</f>
        <v>0</v>
      </c>
      <c r="BH138" s="136">
        <f>IF(N138="sníž. přenesená",J138,0)</f>
        <v>0</v>
      </c>
      <c r="BI138" s="136">
        <f>IF(N138="nulová",J138,0)</f>
        <v>0</v>
      </c>
      <c r="BJ138" s="16" t="s">
        <v>73</v>
      </c>
      <c r="BK138" s="136">
        <f>ROUND(I138*H138,2)</f>
        <v>0</v>
      </c>
      <c r="BL138" s="16" t="s">
        <v>132</v>
      </c>
      <c r="BM138" s="135" t="s">
        <v>142</v>
      </c>
    </row>
    <row r="139" spans="2:65" s="1" customFormat="1" ht="19.5">
      <c r="B139" s="28"/>
      <c r="D139" s="137" t="s">
        <v>115</v>
      </c>
      <c r="F139" s="138" t="s">
        <v>143</v>
      </c>
      <c r="L139" s="28"/>
      <c r="M139" s="139"/>
      <c r="T139" s="52"/>
      <c r="AT139" s="16" t="s">
        <v>115</v>
      </c>
      <c r="AU139" s="16" t="s">
        <v>75</v>
      </c>
    </row>
    <row r="140" spans="2:65" s="13" customFormat="1">
      <c r="B140" s="145"/>
      <c r="D140" s="137" t="s">
        <v>116</v>
      </c>
      <c r="E140" s="146" t="s">
        <v>1</v>
      </c>
      <c r="F140" s="147" t="s">
        <v>144</v>
      </c>
      <c r="H140" s="148">
        <v>208</v>
      </c>
      <c r="L140" s="145"/>
      <c r="M140" s="149"/>
      <c r="T140" s="150"/>
      <c r="AT140" s="146" t="s">
        <v>116</v>
      </c>
      <c r="AU140" s="146" t="s">
        <v>75</v>
      </c>
      <c r="AV140" s="13" t="s">
        <v>75</v>
      </c>
      <c r="AW140" s="13" t="s">
        <v>25</v>
      </c>
      <c r="AX140" s="13" t="s">
        <v>73</v>
      </c>
      <c r="AY140" s="146" t="s">
        <v>105</v>
      </c>
    </row>
    <row r="141" spans="2:65" s="1" customFormat="1" ht="24.2" customHeight="1">
      <c r="B141" s="123"/>
      <c r="C141" s="124" t="s">
        <v>145</v>
      </c>
      <c r="D141" s="124" t="s">
        <v>109</v>
      </c>
      <c r="E141" s="125" t="s">
        <v>146</v>
      </c>
      <c r="F141" s="126" t="s">
        <v>147</v>
      </c>
      <c r="G141" s="127" t="s">
        <v>131</v>
      </c>
      <c r="H141" s="128">
        <v>208</v>
      </c>
      <c r="I141" s="129"/>
      <c r="J141" s="129">
        <f>ROUND(I141*H141,2)</f>
        <v>0</v>
      </c>
      <c r="K141" s="130"/>
      <c r="L141" s="28"/>
      <c r="M141" s="131" t="s">
        <v>1</v>
      </c>
      <c r="N141" s="132" t="s">
        <v>33</v>
      </c>
      <c r="O141" s="133">
        <v>0.157</v>
      </c>
      <c r="P141" s="133">
        <f>O141*H141</f>
        <v>32.655999999999999</v>
      </c>
      <c r="Q141" s="133">
        <v>0</v>
      </c>
      <c r="R141" s="133">
        <f>Q141*H141</f>
        <v>0</v>
      </c>
      <c r="S141" s="133">
        <v>3.5999999999999999E-3</v>
      </c>
      <c r="T141" s="134">
        <f>S141*H141</f>
        <v>0.74880000000000002</v>
      </c>
      <c r="AR141" s="135" t="s">
        <v>132</v>
      </c>
      <c r="AT141" s="135" t="s">
        <v>109</v>
      </c>
      <c r="AU141" s="135" t="s">
        <v>75</v>
      </c>
      <c r="AY141" s="16" t="s">
        <v>105</v>
      </c>
      <c r="BE141" s="136">
        <f>IF(N141="základní",J141,0)</f>
        <v>0</v>
      </c>
      <c r="BF141" s="136">
        <f>IF(N141="snížená",J141,0)</f>
        <v>0</v>
      </c>
      <c r="BG141" s="136">
        <f>IF(N141="zákl. přenesená",J141,0)</f>
        <v>0</v>
      </c>
      <c r="BH141" s="136">
        <f>IF(N141="sníž. přenesená",J141,0)</f>
        <v>0</v>
      </c>
      <c r="BI141" s="136">
        <f>IF(N141="nulová",J141,0)</f>
        <v>0</v>
      </c>
      <c r="BJ141" s="16" t="s">
        <v>73</v>
      </c>
      <c r="BK141" s="136">
        <f>ROUND(I141*H141,2)</f>
        <v>0</v>
      </c>
      <c r="BL141" s="16" t="s">
        <v>132</v>
      </c>
      <c r="BM141" s="135" t="s">
        <v>148</v>
      </c>
    </row>
    <row r="142" spans="2:65" s="1" customFormat="1" ht="29.25">
      <c r="B142" s="28"/>
      <c r="D142" s="137" t="s">
        <v>115</v>
      </c>
      <c r="F142" s="138" t="s">
        <v>149</v>
      </c>
      <c r="L142" s="28"/>
      <c r="M142" s="139"/>
      <c r="T142" s="52"/>
      <c r="AT142" s="16" t="s">
        <v>115</v>
      </c>
      <c r="AU142" s="16" t="s">
        <v>75</v>
      </c>
    </row>
    <row r="143" spans="2:65" s="13" customFormat="1">
      <c r="B143" s="145"/>
      <c r="D143" s="137" t="s">
        <v>116</v>
      </c>
      <c r="E143" s="146" t="s">
        <v>1</v>
      </c>
      <c r="F143" s="147" t="s">
        <v>135</v>
      </c>
      <c r="H143" s="148">
        <v>208</v>
      </c>
      <c r="L143" s="145"/>
      <c r="M143" s="149"/>
      <c r="T143" s="150"/>
      <c r="AT143" s="146" t="s">
        <v>116</v>
      </c>
      <c r="AU143" s="146" t="s">
        <v>75</v>
      </c>
      <c r="AV143" s="13" t="s">
        <v>75</v>
      </c>
      <c r="AW143" s="13" t="s">
        <v>25</v>
      </c>
      <c r="AX143" s="13" t="s">
        <v>73</v>
      </c>
      <c r="AY143" s="146" t="s">
        <v>105</v>
      </c>
    </row>
    <row r="144" spans="2:65" s="1" customFormat="1" ht="33" customHeight="1">
      <c r="B144" s="123"/>
      <c r="C144" s="124" t="s">
        <v>150</v>
      </c>
      <c r="D144" s="124" t="s">
        <v>109</v>
      </c>
      <c r="E144" s="125" t="s">
        <v>151</v>
      </c>
      <c r="F144" s="126" t="s">
        <v>152</v>
      </c>
      <c r="G144" s="127" t="s">
        <v>131</v>
      </c>
      <c r="H144" s="128">
        <v>208</v>
      </c>
      <c r="I144" s="129"/>
      <c r="J144" s="129">
        <f>ROUND(I144*H144,2)</f>
        <v>0</v>
      </c>
      <c r="K144" s="130"/>
      <c r="L144" s="28"/>
      <c r="M144" s="131" t="s">
        <v>1</v>
      </c>
      <c r="N144" s="132" t="s">
        <v>33</v>
      </c>
      <c r="O144" s="133">
        <v>5.8000000000000003E-2</v>
      </c>
      <c r="P144" s="133">
        <f>O144*H144</f>
        <v>12.064</v>
      </c>
      <c r="Q144" s="133">
        <v>0</v>
      </c>
      <c r="R144" s="133">
        <f>Q144*H144</f>
        <v>0</v>
      </c>
      <c r="S144" s="133">
        <v>5.5999999999999999E-3</v>
      </c>
      <c r="T144" s="134">
        <f>S144*H144</f>
        <v>1.1648000000000001</v>
      </c>
      <c r="AR144" s="135" t="s">
        <v>132</v>
      </c>
      <c r="AT144" s="135" t="s">
        <v>109</v>
      </c>
      <c r="AU144" s="135" t="s">
        <v>75</v>
      </c>
      <c r="AY144" s="16" t="s">
        <v>105</v>
      </c>
      <c r="BE144" s="136">
        <f>IF(N144="základní",J144,0)</f>
        <v>0</v>
      </c>
      <c r="BF144" s="136">
        <f>IF(N144="snížená",J144,0)</f>
        <v>0</v>
      </c>
      <c r="BG144" s="136">
        <f>IF(N144="zákl. přenesená",J144,0)</f>
        <v>0</v>
      </c>
      <c r="BH144" s="136">
        <f>IF(N144="sníž. přenesená",J144,0)</f>
        <v>0</v>
      </c>
      <c r="BI144" s="136">
        <f>IF(N144="nulová",J144,0)</f>
        <v>0</v>
      </c>
      <c r="BJ144" s="16" t="s">
        <v>73</v>
      </c>
      <c r="BK144" s="136">
        <f>ROUND(I144*H144,2)</f>
        <v>0</v>
      </c>
      <c r="BL144" s="16" t="s">
        <v>132</v>
      </c>
      <c r="BM144" s="135" t="s">
        <v>153</v>
      </c>
    </row>
    <row r="145" spans="2:65" s="1" customFormat="1" ht="29.25">
      <c r="B145" s="28"/>
      <c r="D145" s="137" t="s">
        <v>115</v>
      </c>
      <c r="F145" s="138" t="s">
        <v>154</v>
      </c>
      <c r="L145" s="28"/>
      <c r="M145" s="139"/>
      <c r="T145" s="52"/>
      <c r="AT145" s="16" t="s">
        <v>115</v>
      </c>
      <c r="AU145" s="16" t="s">
        <v>75</v>
      </c>
    </row>
    <row r="146" spans="2:65" s="13" customFormat="1">
      <c r="B146" s="145"/>
      <c r="D146" s="137" t="s">
        <v>116</v>
      </c>
      <c r="E146" s="146" t="s">
        <v>1</v>
      </c>
      <c r="F146" s="147" t="s">
        <v>144</v>
      </c>
      <c r="H146" s="148">
        <v>208</v>
      </c>
      <c r="L146" s="145"/>
      <c r="M146" s="149"/>
      <c r="T146" s="150"/>
      <c r="AT146" s="146" t="s">
        <v>116</v>
      </c>
      <c r="AU146" s="146" t="s">
        <v>75</v>
      </c>
      <c r="AV146" s="13" t="s">
        <v>75</v>
      </c>
      <c r="AW146" s="13" t="s">
        <v>25</v>
      </c>
      <c r="AX146" s="13" t="s">
        <v>73</v>
      </c>
      <c r="AY146" s="146" t="s">
        <v>105</v>
      </c>
    </row>
    <row r="147" spans="2:65" s="1" customFormat="1" ht="24.2" customHeight="1">
      <c r="B147" s="123"/>
      <c r="C147" s="124" t="s">
        <v>155</v>
      </c>
      <c r="D147" s="124" t="s">
        <v>109</v>
      </c>
      <c r="E147" s="125" t="s">
        <v>156</v>
      </c>
      <c r="F147" s="126" t="s">
        <v>157</v>
      </c>
      <c r="G147" s="127" t="s">
        <v>158</v>
      </c>
      <c r="H147" s="128">
        <v>58</v>
      </c>
      <c r="I147" s="129"/>
      <c r="J147" s="129">
        <f>ROUND(I147*H147,2)</f>
        <v>0</v>
      </c>
      <c r="K147" s="130"/>
      <c r="L147" s="28"/>
      <c r="M147" s="131" t="s">
        <v>1</v>
      </c>
      <c r="N147" s="132" t="s">
        <v>33</v>
      </c>
      <c r="O147" s="133">
        <v>0.02</v>
      </c>
      <c r="P147" s="133">
        <f>O147*H147</f>
        <v>1.1599999999999999</v>
      </c>
      <c r="Q147" s="133">
        <v>0</v>
      </c>
      <c r="R147" s="133">
        <f>Q147*H147</f>
        <v>0</v>
      </c>
      <c r="S147" s="133">
        <v>8.4999999999999995E-4</v>
      </c>
      <c r="T147" s="134">
        <f>S147*H147</f>
        <v>4.9299999999999997E-2</v>
      </c>
      <c r="AR147" s="135" t="s">
        <v>132</v>
      </c>
      <c r="AT147" s="135" t="s">
        <v>109</v>
      </c>
      <c r="AU147" s="135" t="s">
        <v>75</v>
      </c>
      <c r="AY147" s="16" t="s">
        <v>105</v>
      </c>
      <c r="BE147" s="136">
        <f>IF(N147="základní",J147,0)</f>
        <v>0</v>
      </c>
      <c r="BF147" s="136">
        <f>IF(N147="snížená",J147,0)</f>
        <v>0</v>
      </c>
      <c r="BG147" s="136">
        <f>IF(N147="zákl. přenesená",J147,0)</f>
        <v>0</v>
      </c>
      <c r="BH147" s="136">
        <f>IF(N147="sníž. přenesená",J147,0)</f>
        <v>0</v>
      </c>
      <c r="BI147" s="136">
        <f>IF(N147="nulová",J147,0)</f>
        <v>0</v>
      </c>
      <c r="BJ147" s="16" t="s">
        <v>73</v>
      </c>
      <c r="BK147" s="136">
        <f>ROUND(I147*H147,2)</f>
        <v>0</v>
      </c>
      <c r="BL147" s="16" t="s">
        <v>132</v>
      </c>
      <c r="BM147" s="135" t="s">
        <v>159</v>
      </c>
    </row>
    <row r="148" spans="2:65" s="1" customFormat="1" ht="19.5">
      <c r="B148" s="28"/>
      <c r="D148" s="137" t="s">
        <v>115</v>
      </c>
      <c r="F148" s="138" t="s">
        <v>160</v>
      </c>
      <c r="L148" s="28"/>
      <c r="M148" s="139"/>
      <c r="T148" s="52"/>
      <c r="AT148" s="16" t="s">
        <v>115</v>
      </c>
      <c r="AU148" s="16" t="s">
        <v>75</v>
      </c>
    </row>
    <row r="149" spans="2:65" s="13" customFormat="1">
      <c r="B149" s="145"/>
      <c r="D149" s="137" t="s">
        <v>116</v>
      </c>
      <c r="E149" s="146" t="s">
        <v>1</v>
      </c>
      <c r="F149" s="147" t="s">
        <v>161</v>
      </c>
      <c r="H149" s="148">
        <v>58</v>
      </c>
      <c r="L149" s="145"/>
      <c r="M149" s="149"/>
      <c r="T149" s="150"/>
      <c r="AT149" s="146" t="s">
        <v>116</v>
      </c>
      <c r="AU149" s="146" t="s">
        <v>75</v>
      </c>
      <c r="AV149" s="13" t="s">
        <v>75</v>
      </c>
      <c r="AW149" s="13" t="s">
        <v>25</v>
      </c>
      <c r="AX149" s="13" t="s">
        <v>73</v>
      </c>
      <c r="AY149" s="146" t="s">
        <v>105</v>
      </c>
    </row>
    <row r="150" spans="2:65" s="1" customFormat="1" ht="24.2" customHeight="1">
      <c r="B150" s="123"/>
      <c r="C150" s="124" t="s">
        <v>162</v>
      </c>
      <c r="D150" s="124" t="s">
        <v>109</v>
      </c>
      <c r="E150" s="125" t="s">
        <v>163</v>
      </c>
      <c r="F150" s="126" t="s">
        <v>164</v>
      </c>
      <c r="G150" s="127" t="s">
        <v>165</v>
      </c>
      <c r="H150" s="128">
        <v>2</v>
      </c>
      <c r="I150" s="129"/>
      <c r="J150" s="129">
        <f>ROUND(I150*H150,2)</f>
        <v>0</v>
      </c>
      <c r="K150" s="130"/>
      <c r="L150" s="28"/>
      <c r="M150" s="131" t="s">
        <v>1</v>
      </c>
      <c r="N150" s="132" t="s">
        <v>33</v>
      </c>
      <c r="O150" s="133">
        <v>0.2</v>
      </c>
      <c r="P150" s="133">
        <f>O150*H150</f>
        <v>0.4</v>
      </c>
      <c r="Q150" s="133">
        <v>0</v>
      </c>
      <c r="R150" s="133">
        <f>Q150*H150</f>
        <v>0</v>
      </c>
      <c r="S150" s="133">
        <v>3.0000000000000001E-3</v>
      </c>
      <c r="T150" s="134">
        <f>S150*H150</f>
        <v>6.0000000000000001E-3</v>
      </c>
      <c r="AR150" s="135" t="s">
        <v>132</v>
      </c>
      <c r="AT150" s="135" t="s">
        <v>109</v>
      </c>
      <c r="AU150" s="135" t="s">
        <v>75</v>
      </c>
      <c r="AY150" s="16" t="s">
        <v>105</v>
      </c>
      <c r="BE150" s="136">
        <f>IF(N150="základní",J150,0)</f>
        <v>0</v>
      </c>
      <c r="BF150" s="136">
        <f>IF(N150="snížená",J150,0)</f>
        <v>0</v>
      </c>
      <c r="BG150" s="136">
        <f>IF(N150="zákl. přenesená",J150,0)</f>
        <v>0</v>
      </c>
      <c r="BH150" s="136">
        <f>IF(N150="sníž. přenesená",J150,0)</f>
        <v>0</v>
      </c>
      <c r="BI150" s="136">
        <f>IF(N150="nulová",J150,0)</f>
        <v>0</v>
      </c>
      <c r="BJ150" s="16" t="s">
        <v>73</v>
      </c>
      <c r="BK150" s="136">
        <f>ROUND(I150*H150,2)</f>
        <v>0</v>
      </c>
      <c r="BL150" s="16" t="s">
        <v>132</v>
      </c>
      <c r="BM150" s="135" t="s">
        <v>166</v>
      </c>
    </row>
    <row r="151" spans="2:65" s="1" customFormat="1" ht="29.25">
      <c r="B151" s="28"/>
      <c r="D151" s="137" t="s">
        <v>115</v>
      </c>
      <c r="F151" s="138" t="s">
        <v>167</v>
      </c>
      <c r="L151" s="28"/>
      <c r="M151" s="139"/>
      <c r="T151" s="52"/>
      <c r="AT151" s="16" t="s">
        <v>115</v>
      </c>
      <c r="AU151" s="16" t="s">
        <v>75</v>
      </c>
    </row>
    <row r="152" spans="2:65" s="1" customFormat="1" ht="16.5" customHeight="1">
      <c r="B152" s="123"/>
      <c r="C152" s="124" t="s">
        <v>168</v>
      </c>
      <c r="D152" s="124" t="s">
        <v>109</v>
      </c>
      <c r="E152" s="125" t="s">
        <v>169</v>
      </c>
      <c r="F152" s="126" t="s">
        <v>170</v>
      </c>
      <c r="G152" s="127" t="s">
        <v>158</v>
      </c>
      <c r="H152" s="128">
        <v>48</v>
      </c>
      <c r="I152" s="129"/>
      <c r="J152" s="129">
        <f>ROUND(I152*H152,2)</f>
        <v>0</v>
      </c>
      <c r="K152" s="130"/>
      <c r="L152" s="28"/>
      <c r="M152" s="131" t="s">
        <v>1</v>
      </c>
      <c r="N152" s="132" t="s">
        <v>33</v>
      </c>
      <c r="O152" s="133">
        <v>0.104</v>
      </c>
      <c r="P152" s="133">
        <f>O152*H152</f>
        <v>4.992</v>
      </c>
      <c r="Q152" s="133">
        <v>0</v>
      </c>
      <c r="R152" s="133">
        <f>Q152*H152</f>
        <v>0</v>
      </c>
      <c r="S152" s="133">
        <v>1.6999999999999999E-3</v>
      </c>
      <c r="T152" s="134">
        <f>S152*H152</f>
        <v>8.1599999999999992E-2</v>
      </c>
      <c r="AR152" s="135" t="s">
        <v>132</v>
      </c>
      <c r="AT152" s="135" t="s">
        <v>109</v>
      </c>
      <c r="AU152" s="135" t="s">
        <v>75</v>
      </c>
      <c r="AY152" s="16" t="s">
        <v>105</v>
      </c>
      <c r="BE152" s="136">
        <f>IF(N152="základní",J152,0)</f>
        <v>0</v>
      </c>
      <c r="BF152" s="136">
        <f>IF(N152="snížená",J152,0)</f>
        <v>0</v>
      </c>
      <c r="BG152" s="136">
        <f>IF(N152="zákl. přenesená",J152,0)</f>
        <v>0</v>
      </c>
      <c r="BH152" s="136">
        <f>IF(N152="sníž. přenesená",J152,0)</f>
        <v>0</v>
      </c>
      <c r="BI152" s="136">
        <f>IF(N152="nulová",J152,0)</f>
        <v>0</v>
      </c>
      <c r="BJ152" s="16" t="s">
        <v>73</v>
      </c>
      <c r="BK152" s="136">
        <f>ROUND(I152*H152,2)</f>
        <v>0</v>
      </c>
      <c r="BL152" s="16" t="s">
        <v>132</v>
      </c>
      <c r="BM152" s="135" t="s">
        <v>171</v>
      </c>
    </row>
    <row r="153" spans="2:65" s="1" customFormat="1">
      <c r="B153" s="28"/>
      <c r="D153" s="137" t="s">
        <v>115</v>
      </c>
      <c r="F153" s="138" t="s">
        <v>172</v>
      </c>
      <c r="L153" s="28"/>
      <c r="M153" s="139"/>
      <c r="T153" s="52"/>
      <c r="AT153" s="16" t="s">
        <v>115</v>
      </c>
      <c r="AU153" s="16" t="s">
        <v>75</v>
      </c>
    </row>
    <row r="154" spans="2:65" s="13" customFormat="1">
      <c r="B154" s="145"/>
      <c r="D154" s="137" t="s">
        <v>116</v>
      </c>
      <c r="E154" s="146" t="s">
        <v>1</v>
      </c>
      <c r="F154" s="147" t="s">
        <v>173</v>
      </c>
      <c r="H154" s="148">
        <v>48</v>
      </c>
      <c r="L154" s="145"/>
      <c r="M154" s="149"/>
      <c r="T154" s="150"/>
      <c r="AT154" s="146" t="s">
        <v>116</v>
      </c>
      <c r="AU154" s="146" t="s">
        <v>75</v>
      </c>
      <c r="AV154" s="13" t="s">
        <v>75</v>
      </c>
      <c r="AW154" s="13" t="s">
        <v>25</v>
      </c>
      <c r="AX154" s="13" t="s">
        <v>73</v>
      </c>
      <c r="AY154" s="146" t="s">
        <v>105</v>
      </c>
    </row>
    <row r="155" spans="2:65" s="1" customFormat="1" ht="24.2" customHeight="1">
      <c r="B155" s="123"/>
      <c r="C155" s="124" t="s">
        <v>174</v>
      </c>
      <c r="D155" s="124" t="s">
        <v>109</v>
      </c>
      <c r="E155" s="125" t="s">
        <v>175</v>
      </c>
      <c r="F155" s="126" t="s">
        <v>176</v>
      </c>
      <c r="G155" s="127" t="s">
        <v>158</v>
      </c>
      <c r="H155" s="128">
        <v>48</v>
      </c>
      <c r="I155" s="129"/>
      <c r="J155" s="129">
        <f>ROUND(I155*H155,2)</f>
        <v>0</v>
      </c>
      <c r="K155" s="130"/>
      <c r="L155" s="28"/>
      <c r="M155" s="131" t="s">
        <v>1</v>
      </c>
      <c r="N155" s="132" t="s">
        <v>33</v>
      </c>
      <c r="O155" s="133">
        <v>0.43</v>
      </c>
      <c r="P155" s="133">
        <f>O155*H155</f>
        <v>20.64</v>
      </c>
      <c r="Q155" s="133">
        <v>0</v>
      </c>
      <c r="R155" s="133">
        <f>Q155*H155</f>
        <v>0</v>
      </c>
      <c r="S155" s="133">
        <v>1.91E-3</v>
      </c>
      <c r="T155" s="134">
        <f>S155*H155</f>
        <v>9.1679999999999998E-2</v>
      </c>
      <c r="AR155" s="135" t="s">
        <v>132</v>
      </c>
      <c r="AT155" s="135" t="s">
        <v>109</v>
      </c>
      <c r="AU155" s="135" t="s">
        <v>75</v>
      </c>
      <c r="AY155" s="16" t="s">
        <v>105</v>
      </c>
      <c r="BE155" s="136">
        <f>IF(N155="základní",J155,0)</f>
        <v>0</v>
      </c>
      <c r="BF155" s="136">
        <f>IF(N155="snížená",J155,0)</f>
        <v>0</v>
      </c>
      <c r="BG155" s="136">
        <f>IF(N155="zákl. přenesená",J155,0)</f>
        <v>0</v>
      </c>
      <c r="BH155" s="136">
        <f>IF(N155="sníž. přenesená",J155,0)</f>
        <v>0</v>
      </c>
      <c r="BI155" s="136">
        <f>IF(N155="nulová",J155,0)</f>
        <v>0</v>
      </c>
      <c r="BJ155" s="16" t="s">
        <v>73</v>
      </c>
      <c r="BK155" s="136">
        <f>ROUND(I155*H155,2)</f>
        <v>0</v>
      </c>
      <c r="BL155" s="16" t="s">
        <v>132</v>
      </c>
      <c r="BM155" s="135" t="s">
        <v>177</v>
      </c>
    </row>
    <row r="156" spans="2:65" s="1" customFormat="1" ht="19.5">
      <c r="B156" s="28"/>
      <c r="D156" s="137" t="s">
        <v>115</v>
      </c>
      <c r="F156" s="138" t="s">
        <v>178</v>
      </c>
      <c r="L156" s="28"/>
      <c r="M156" s="139"/>
      <c r="T156" s="52"/>
      <c r="AT156" s="16" t="s">
        <v>115</v>
      </c>
      <c r="AU156" s="16" t="s">
        <v>75</v>
      </c>
    </row>
    <row r="157" spans="2:65" s="13" customFormat="1">
      <c r="B157" s="145"/>
      <c r="D157" s="137" t="s">
        <v>116</v>
      </c>
      <c r="E157" s="146" t="s">
        <v>1</v>
      </c>
      <c r="F157" s="147" t="s">
        <v>173</v>
      </c>
      <c r="H157" s="148">
        <v>48</v>
      </c>
      <c r="L157" s="145"/>
      <c r="M157" s="149"/>
      <c r="T157" s="150"/>
      <c r="AT157" s="146" t="s">
        <v>116</v>
      </c>
      <c r="AU157" s="146" t="s">
        <v>75</v>
      </c>
      <c r="AV157" s="13" t="s">
        <v>75</v>
      </c>
      <c r="AW157" s="13" t="s">
        <v>25</v>
      </c>
      <c r="AX157" s="13" t="s">
        <v>73</v>
      </c>
      <c r="AY157" s="146" t="s">
        <v>105</v>
      </c>
    </row>
    <row r="158" spans="2:65" s="1" customFormat="1" ht="16.5" customHeight="1">
      <c r="B158" s="123"/>
      <c r="C158" s="124" t="s">
        <v>179</v>
      </c>
      <c r="D158" s="124" t="s">
        <v>109</v>
      </c>
      <c r="E158" s="125" t="s">
        <v>180</v>
      </c>
      <c r="F158" s="126" t="s">
        <v>181</v>
      </c>
      <c r="G158" s="127" t="s">
        <v>165</v>
      </c>
      <c r="H158" s="128">
        <v>2</v>
      </c>
      <c r="I158" s="129"/>
      <c r="J158" s="129">
        <f>ROUND(I158*H158,2)</f>
        <v>0</v>
      </c>
      <c r="K158" s="130"/>
      <c r="L158" s="28"/>
      <c r="M158" s="131" t="s">
        <v>1</v>
      </c>
      <c r="N158" s="132" t="s">
        <v>33</v>
      </c>
      <c r="O158" s="133">
        <v>0.46500000000000002</v>
      </c>
      <c r="P158" s="133">
        <f>O158*H158</f>
        <v>0.93</v>
      </c>
      <c r="Q158" s="133">
        <v>0</v>
      </c>
      <c r="R158" s="133">
        <f>Q158*H158</f>
        <v>0</v>
      </c>
      <c r="S158" s="133">
        <v>2.0109999999999999E-2</v>
      </c>
      <c r="T158" s="134">
        <f>S158*H158</f>
        <v>4.0219999999999999E-2</v>
      </c>
      <c r="AR158" s="135" t="s">
        <v>132</v>
      </c>
      <c r="AT158" s="135" t="s">
        <v>109</v>
      </c>
      <c r="AU158" s="135" t="s">
        <v>75</v>
      </c>
      <c r="AY158" s="16" t="s">
        <v>105</v>
      </c>
      <c r="BE158" s="136">
        <f>IF(N158="základní",J158,0)</f>
        <v>0</v>
      </c>
      <c r="BF158" s="136">
        <f>IF(N158="snížená",J158,0)</f>
        <v>0</v>
      </c>
      <c r="BG158" s="136">
        <f>IF(N158="zákl. přenesená",J158,0)</f>
        <v>0</v>
      </c>
      <c r="BH158" s="136">
        <f>IF(N158="sníž. přenesená",J158,0)</f>
        <v>0</v>
      </c>
      <c r="BI158" s="136">
        <f>IF(N158="nulová",J158,0)</f>
        <v>0</v>
      </c>
      <c r="BJ158" s="16" t="s">
        <v>73</v>
      </c>
      <c r="BK158" s="136">
        <f>ROUND(I158*H158,2)</f>
        <v>0</v>
      </c>
      <c r="BL158" s="16" t="s">
        <v>132</v>
      </c>
      <c r="BM158" s="135" t="s">
        <v>182</v>
      </c>
    </row>
    <row r="159" spans="2:65" s="1" customFormat="1">
      <c r="B159" s="28"/>
      <c r="D159" s="137" t="s">
        <v>115</v>
      </c>
      <c r="F159" s="138" t="s">
        <v>183</v>
      </c>
      <c r="L159" s="28"/>
      <c r="M159" s="139"/>
      <c r="T159" s="52"/>
      <c r="AT159" s="16" t="s">
        <v>115</v>
      </c>
      <c r="AU159" s="16" t="s">
        <v>75</v>
      </c>
    </row>
    <row r="160" spans="2:65" s="1" customFormat="1" ht="16.5" customHeight="1">
      <c r="B160" s="123"/>
      <c r="C160" s="124" t="s">
        <v>184</v>
      </c>
      <c r="D160" s="124" t="s">
        <v>109</v>
      </c>
      <c r="E160" s="125" t="s">
        <v>185</v>
      </c>
      <c r="F160" s="126" t="s">
        <v>186</v>
      </c>
      <c r="G160" s="127" t="s">
        <v>112</v>
      </c>
      <c r="H160" s="128">
        <v>1</v>
      </c>
      <c r="I160" s="129"/>
      <c r="J160" s="129">
        <f>ROUND(I160*H160,2)</f>
        <v>0</v>
      </c>
      <c r="K160" s="130"/>
      <c r="L160" s="28"/>
      <c r="M160" s="131" t="s">
        <v>1</v>
      </c>
      <c r="N160" s="132" t="s">
        <v>33</v>
      </c>
      <c r="O160" s="133">
        <v>0</v>
      </c>
      <c r="P160" s="133">
        <f>O160*H160</f>
        <v>0</v>
      </c>
      <c r="Q160" s="133">
        <v>0</v>
      </c>
      <c r="R160" s="133">
        <f>Q160*H160</f>
        <v>0</v>
      </c>
      <c r="S160" s="133">
        <v>0</v>
      </c>
      <c r="T160" s="134">
        <f>S160*H160</f>
        <v>0</v>
      </c>
      <c r="AR160" s="135" t="s">
        <v>132</v>
      </c>
      <c r="AT160" s="135" t="s">
        <v>109</v>
      </c>
      <c r="AU160" s="135" t="s">
        <v>75</v>
      </c>
      <c r="AY160" s="16" t="s">
        <v>105</v>
      </c>
      <c r="BE160" s="136">
        <f>IF(N160="základní",J160,0)</f>
        <v>0</v>
      </c>
      <c r="BF160" s="136">
        <f>IF(N160="snížená",J160,0)</f>
        <v>0</v>
      </c>
      <c r="BG160" s="136">
        <f>IF(N160="zákl. přenesená",J160,0)</f>
        <v>0</v>
      </c>
      <c r="BH160" s="136">
        <f>IF(N160="sníž. přenesená",J160,0)</f>
        <v>0</v>
      </c>
      <c r="BI160" s="136">
        <f>IF(N160="nulová",J160,0)</f>
        <v>0</v>
      </c>
      <c r="BJ160" s="16" t="s">
        <v>73</v>
      </c>
      <c r="BK160" s="136">
        <f>ROUND(I160*H160,2)</f>
        <v>0</v>
      </c>
      <c r="BL160" s="16" t="s">
        <v>132</v>
      </c>
      <c r="BM160" s="135" t="s">
        <v>187</v>
      </c>
    </row>
    <row r="161" spans="2:65" s="11" customFormat="1" ht="22.9" customHeight="1">
      <c r="B161" s="112"/>
      <c r="D161" s="113" t="s">
        <v>67</v>
      </c>
      <c r="E161" s="121" t="s">
        <v>188</v>
      </c>
      <c r="F161" s="121" t="s">
        <v>189</v>
      </c>
      <c r="J161" s="122">
        <f>BK161</f>
        <v>0</v>
      </c>
      <c r="L161" s="112"/>
      <c r="M161" s="116"/>
      <c r="P161" s="117">
        <f>SUM(P162:P169)</f>
        <v>22.02928</v>
      </c>
      <c r="R161" s="117">
        <f>SUM(R162:R169)</f>
        <v>0</v>
      </c>
      <c r="T161" s="118">
        <f>SUM(T162:T169)</f>
        <v>0</v>
      </c>
      <c r="AR161" s="113" t="s">
        <v>73</v>
      </c>
      <c r="AT161" s="119" t="s">
        <v>67</v>
      </c>
      <c r="AU161" s="119" t="s">
        <v>73</v>
      </c>
      <c r="AY161" s="113" t="s">
        <v>105</v>
      </c>
      <c r="BK161" s="120">
        <f>SUM(BK162:BK169)</f>
        <v>0</v>
      </c>
    </row>
    <row r="162" spans="2:65" s="1" customFormat="1" ht="33" customHeight="1">
      <c r="B162" s="123"/>
      <c r="C162" s="124" t="s">
        <v>190</v>
      </c>
      <c r="D162" s="124" t="s">
        <v>109</v>
      </c>
      <c r="E162" s="125" t="s">
        <v>191</v>
      </c>
      <c r="F162" s="126" t="s">
        <v>192</v>
      </c>
      <c r="G162" s="127" t="s">
        <v>193</v>
      </c>
      <c r="H162" s="128">
        <v>3.8079999999999998</v>
      </c>
      <c r="I162" s="129"/>
      <c r="J162" s="129">
        <f>ROUND(I162*H162,2)</f>
        <v>0</v>
      </c>
      <c r="K162" s="130"/>
      <c r="L162" s="28"/>
      <c r="M162" s="131" t="s">
        <v>1</v>
      </c>
      <c r="N162" s="132" t="s">
        <v>33</v>
      </c>
      <c r="O162" s="133">
        <v>5.44</v>
      </c>
      <c r="P162" s="133">
        <f>O162*H162</f>
        <v>20.715520000000001</v>
      </c>
      <c r="Q162" s="133">
        <v>0</v>
      </c>
      <c r="R162" s="133">
        <f>Q162*H162</f>
        <v>0</v>
      </c>
      <c r="S162" s="133">
        <v>0</v>
      </c>
      <c r="T162" s="134">
        <f>S162*H162</f>
        <v>0</v>
      </c>
      <c r="AR162" s="135" t="s">
        <v>132</v>
      </c>
      <c r="AT162" s="135" t="s">
        <v>109</v>
      </c>
      <c r="AU162" s="135" t="s">
        <v>75</v>
      </c>
      <c r="AY162" s="16" t="s">
        <v>105</v>
      </c>
      <c r="BE162" s="136">
        <f>IF(N162="základní",J162,0)</f>
        <v>0</v>
      </c>
      <c r="BF162" s="136">
        <f>IF(N162="snížená",J162,0)</f>
        <v>0</v>
      </c>
      <c r="BG162" s="136">
        <f>IF(N162="zákl. přenesená",J162,0)</f>
        <v>0</v>
      </c>
      <c r="BH162" s="136">
        <f>IF(N162="sníž. přenesená",J162,0)</f>
        <v>0</v>
      </c>
      <c r="BI162" s="136">
        <f>IF(N162="nulová",J162,0)</f>
        <v>0</v>
      </c>
      <c r="BJ162" s="16" t="s">
        <v>73</v>
      </c>
      <c r="BK162" s="136">
        <f>ROUND(I162*H162,2)</f>
        <v>0</v>
      </c>
      <c r="BL162" s="16" t="s">
        <v>132</v>
      </c>
      <c r="BM162" s="135" t="s">
        <v>194</v>
      </c>
    </row>
    <row r="163" spans="2:65" s="1" customFormat="1" ht="29.25">
      <c r="B163" s="28"/>
      <c r="D163" s="137" t="s">
        <v>115</v>
      </c>
      <c r="F163" s="138" t="s">
        <v>195</v>
      </c>
      <c r="L163" s="28"/>
      <c r="M163" s="139"/>
      <c r="T163" s="52"/>
      <c r="AT163" s="16" t="s">
        <v>115</v>
      </c>
      <c r="AU163" s="16" t="s">
        <v>75</v>
      </c>
    </row>
    <row r="164" spans="2:65" s="1" customFormat="1" ht="24.2" customHeight="1">
      <c r="B164" s="123"/>
      <c r="C164" s="124" t="s">
        <v>132</v>
      </c>
      <c r="D164" s="124" t="s">
        <v>109</v>
      </c>
      <c r="E164" s="125" t="s">
        <v>196</v>
      </c>
      <c r="F164" s="126" t="s">
        <v>197</v>
      </c>
      <c r="G164" s="127" t="s">
        <v>193</v>
      </c>
      <c r="H164" s="128">
        <v>57.12</v>
      </c>
      <c r="I164" s="129"/>
      <c r="J164" s="129">
        <f>ROUND(I164*H164,2)</f>
        <v>0</v>
      </c>
      <c r="K164" s="130"/>
      <c r="L164" s="28"/>
      <c r="M164" s="131" t="s">
        <v>1</v>
      </c>
      <c r="N164" s="132" t="s">
        <v>33</v>
      </c>
      <c r="O164" s="133">
        <v>6.0000000000000001E-3</v>
      </c>
      <c r="P164" s="133">
        <f>O164*H164</f>
        <v>0.34271999999999997</v>
      </c>
      <c r="Q164" s="133">
        <v>0</v>
      </c>
      <c r="R164" s="133">
        <f>Q164*H164</f>
        <v>0</v>
      </c>
      <c r="S164" s="133">
        <v>0</v>
      </c>
      <c r="T164" s="134">
        <f>S164*H164</f>
        <v>0</v>
      </c>
      <c r="AR164" s="135" t="s">
        <v>132</v>
      </c>
      <c r="AT164" s="135" t="s">
        <v>109</v>
      </c>
      <c r="AU164" s="135" t="s">
        <v>75</v>
      </c>
      <c r="AY164" s="16" t="s">
        <v>105</v>
      </c>
      <c r="BE164" s="136">
        <f>IF(N164="základní",J164,0)</f>
        <v>0</v>
      </c>
      <c r="BF164" s="136">
        <f>IF(N164="snížená",J164,0)</f>
        <v>0</v>
      </c>
      <c r="BG164" s="136">
        <f>IF(N164="zákl. přenesená",J164,0)</f>
        <v>0</v>
      </c>
      <c r="BH164" s="136">
        <f>IF(N164="sníž. přenesená",J164,0)</f>
        <v>0</v>
      </c>
      <c r="BI164" s="136">
        <f>IF(N164="nulová",J164,0)</f>
        <v>0</v>
      </c>
      <c r="BJ164" s="16" t="s">
        <v>73</v>
      </c>
      <c r="BK164" s="136">
        <f>ROUND(I164*H164,2)</f>
        <v>0</v>
      </c>
      <c r="BL164" s="16" t="s">
        <v>132</v>
      </c>
      <c r="BM164" s="135" t="s">
        <v>198</v>
      </c>
    </row>
    <row r="165" spans="2:65" s="1" customFormat="1" ht="29.25">
      <c r="B165" s="28"/>
      <c r="D165" s="137" t="s">
        <v>115</v>
      </c>
      <c r="F165" s="138" t="s">
        <v>199</v>
      </c>
      <c r="L165" s="28"/>
      <c r="M165" s="139"/>
      <c r="T165" s="52"/>
      <c r="AT165" s="16" t="s">
        <v>115</v>
      </c>
      <c r="AU165" s="16" t="s">
        <v>75</v>
      </c>
    </row>
    <row r="166" spans="2:65" s="1" customFormat="1" ht="33" customHeight="1">
      <c r="B166" s="123"/>
      <c r="C166" s="124" t="s">
        <v>200</v>
      </c>
      <c r="D166" s="124" t="s">
        <v>109</v>
      </c>
      <c r="E166" s="125" t="s">
        <v>201</v>
      </c>
      <c r="F166" s="126" t="s">
        <v>202</v>
      </c>
      <c r="G166" s="127" t="s">
        <v>193</v>
      </c>
      <c r="H166" s="128">
        <v>3.8079999999999998</v>
      </c>
      <c r="I166" s="129"/>
      <c r="J166" s="129">
        <f>ROUND(I166*H166,2)</f>
        <v>0</v>
      </c>
      <c r="K166" s="130"/>
      <c r="L166" s="28"/>
      <c r="M166" s="131" t="s">
        <v>1</v>
      </c>
      <c r="N166" s="132" t="s">
        <v>33</v>
      </c>
      <c r="O166" s="133">
        <v>0.255</v>
      </c>
      <c r="P166" s="133">
        <f>O166*H166</f>
        <v>0.97104000000000001</v>
      </c>
      <c r="Q166" s="133">
        <v>0</v>
      </c>
      <c r="R166" s="133">
        <f>Q166*H166</f>
        <v>0</v>
      </c>
      <c r="S166" s="133">
        <v>0</v>
      </c>
      <c r="T166" s="134">
        <f>S166*H166</f>
        <v>0</v>
      </c>
      <c r="AR166" s="135" t="s">
        <v>132</v>
      </c>
      <c r="AT166" s="135" t="s">
        <v>109</v>
      </c>
      <c r="AU166" s="135" t="s">
        <v>75</v>
      </c>
      <c r="AY166" s="16" t="s">
        <v>105</v>
      </c>
      <c r="BE166" s="136">
        <f>IF(N166="základní",J166,0)</f>
        <v>0</v>
      </c>
      <c r="BF166" s="136">
        <f>IF(N166="snížená",J166,0)</f>
        <v>0</v>
      </c>
      <c r="BG166" s="136">
        <f>IF(N166="zákl. přenesená",J166,0)</f>
        <v>0</v>
      </c>
      <c r="BH166" s="136">
        <f>IF(N166="sníž. přenesená",J166,0)</f>
        <v>0</v>
      </c>
      <c r="BI166" s="136">
        <f>IF(N166="nulová",J166,0)</f>
        <v>0</v>
      </c>
      <c r="BJ166" s="16" t="s">
        <v>73</v>
      </c>
      <c r="BK166" s="136">
        <f>ROUND(I166*H166,2)</f>
        <v>0</v>
      </c>
      <c r="BL166" s="16" t="s">
        <v>132</v>
      </c>
      <c r="BM166" s="135" t="s">
        <v>203</v>
      </c>
    </row>
    <row r="167" spans="2:65" s="1" customFormat="1" ht="19.5">
      <c r="B167" s="28"/>
      <c r="D167" s="137" t="s">
        <v>115</v>
      </c>
      <c r="F167" s="138" t="s">
        <v>204</v>
      </c>
      <c r="L167" s="28"/>
      <c r="M167" s="139"/>
      <c r="T167" s="52"/>
      <c r="AT167" s="16" t="s">
        <v>115</v>
      </c>
      <c r="AU167" s="16" t="s">
        <v>75</v>
      </c>
    </row>
    <row r="168" spans="2:65" s="1" customFormat="1" ht="37.9" customHeight="1">
      <c r="B168" s="123"/>
      <c r="C168" s="124" t="s">
        <v>205</v>
      </c>
      <c r="D168" s="124" t="s">
        <v>109</v>
      </c>
      <c r="E168" s="125" t="s">
        <v>206</v>
      </c>
      <c r="F168" s="126" t="s">
        <v>207</v>
      </c>
      <c r="G168" s="127" t="s">
        <v>193</v>
      </c>
      <c r="H168" s="128">
        <v>3.8079999999999998</v>
      </c>
      <c r="I168" s="129"/>
      <c r="J168" s="129">
        <f>ROUND(I168*H168,2)</f>
        <v>0</v>
      </c>
      <c r="K168" s="130"/>
      <c r="L168" s="28"/>
      <c r="M168" s="131" t="s">
        <v>1</v>
      </c>
      <c r="N168" s="132" t="s">
        <v>33</v>
      </c>
      <c r="O168" s="133">
        <v>0</v>
      </c>
      <c r="P168" s="133">
        <f>O168*H168</f>
        <v>0</v>
      </c>
      <c r="Q168" s="133">
        <v>0</v>
      </c>
      <c r="R168" s="133">
        <f>Q168*H168</f>
        <v>0</v>
      </c>
      <c r="S168" s="133">
        <v>0</v>
      </c>
      <c r="T168" s="134">
        <f>S168*H168</f>
        <v>0</v>
      </c>
      <c r="AR168" s="135" t="s">
        <v>132</v>
      </c>
      <c r="AT168" s="135" t="s">
        <v>109</v>
      </c>
      <c r="AU168" s="135" t="s">
        <v>75</v>
      </c>
      <c r="AY168" s="16" t="s">
        <v>105</v>
      </c>
      <c r="BE168" s="136">
        <f>IF(N168="základní",J168,0)</f>
        <v>0</v>
      </c>
      <c r="BF168" s="136">
        <f>IF(N168="snížená",J168,0)</f>
        <v>0</v>
      </c>
      <c r="BG168" s="136">
        <f>IF(N168="zákl. přenesená",J168,0)</f>
        <v>0</v>
      </c>
      <c r="BH168" s="136">
        <f>IF(N168="sníž. přenesená",J168,0)</f>
        <v>0</v>
      </c>
      <c r="BI168" s="136">
        <f>IF(N168="nulová",J168,0)</f>
        <v>0</v>
      </c>
      <c r="BJ168" s="16" t="s">
        <v>73</v>
      </c>
      <c r="BK168" s="136">
        <f>ROUND(I168*H168,2)</f>
        <v>0</v>
      </c>
      <c r="BL168" s="16" t="s">
        <v>132</v>
      </c>
      <c r="BM168" s="135" t="s">
        <v>208</v>
      </c>
    </row>
    <row r="169" spans="2:65" s="1" customFormat="1" ht="29.25">
      <c r="B169" s="28"/>
      <c r="D169" s="137" t="s">
        <v>115</v>
      </c>
      <c r="F169" s="138" t="s">
        <v>209</v>
      </c>
      <c r="L169" s="28"/>
      <c r="M169" s="139"/>
      <c r="T169" s="52"/>
      <c r="AT169" s="16" t="s">
        <v>115</v>
      </c>
      <c r="AU169" s="16" t="s">
        <v>75</v>
      </c>
    </row>
    <row r="170" spans="2:65" s="11" customFormat="1" ht="25.9" customHeight="1">
      <c r="B170" s="112"/>
      <c r="D170" s="113" t="s">
        <v>67</v>
      </c>
      <c r="E170" s="114" t="s">
        <v>210</v>
      </c>
      <c r="F170" s="114" t="s">
        <v>211</v>
      </c>
      <c r="J170" s="115">
        <f>BK170</f>
        <v>0</v>
      </c>
      <c r="L170" s="112"/>
      <c r="M170" s="116"/>
      <c r="P170" s="117">
        <f>P171+P237+P288</f>
        <v>355.29697600000003</v>
      </c>
      <c r="R170" s="117">
        <f>R171+R237+R288</f>
        <v>6.8117280000000004</v>
      </c>
      <c r="T170" s="118">
        <f>T171+T237+T288</f>
        <v>0</v>
      </c>
      <c r="AR170" s="113" t="s">
        <v>75</v>
      </c>
      <c r="AT170" s="119" t="s">
        <v>67</v>
      </c>
      <c r="AU170" s="119" t="s">
        <v>68</v>
      </c>
      <c r="AY170" s="113" t="s">
        <v>105</v>
      </c>
      <c r="BK170" s="120">
        <f>BK171+BK237+BK288</f>
        <v>0</v>
      </c>
    </row>
    <row r="171" spans="2:65" s="11" customFormat="1" ht="22.9" customHeight="1">
      <c r="B171" s="112"/>
      <c r="D171" s="113" t="s">
        <v>67</v>
      </c>
      <c r="E171" s="121" t="s">
        <v>212</v>
      </c>
      <c r="F171" s="121" t="s">
        <v>213</v>
      </c>
      <c r="J171" s="122">
        <f>BK171</f>
        <v>0</v>
      </c>
      <c r="L171" s="112"/>
      <c r="M171" s="116"/>
      <c r="P171" s="117">
        <f>SUM(P172:P236)</f>
        <v>262.11615</v>
      </c>
      <c r="R171" s="117">
        <f>SUM(R172:R236)</f>
        <v>5.3902680000000007</v>
      </c>
      <c r="T171" s="118">
        <f>SUM(T172:T236)</f>
        <v>0</v>
      </c>
      <c r="AR171" s="113" t="s">
        <v>75</v>
      </c>
      <c r="AT171" s="119" t="s">
        <v>67</v>
      </c>
      <c r="AU171" s="119" t="s">
        <v>73</v>
      </c>
      <c r="AY171" s="113" t="s">
        <v>105</v>
      </c>
      <c r="BK171" s="120">
        <f>SUM(BK172:BK236)</f>
        <v>0</v>
      </c>
    </row>
    <row r="172" spans="2:65" s="1" customFormat="1" ht="24.2" customHeight="1">
      <c r="B172" s="123"/>
      <c r="C172" s="124" t="s">
        <v>73</v>
      </c>
      <c r="D172" s="124" t="s">
        <v>109</v>
      </c>
      <c r="E172" s="125" t="s">
        <v>214</v>
      </c>
      <c r="F172" s="126" t="s">
        <v>215</v>
      </c>
      <c r="G172" s="127" t="s">
        <v>131</v>
      </c>
      <c r="H172" s="128">
        <v>208</v>
      </c>
      <c r="I172" s="129"/>
      <c r="J172" s="129">
        <f>ROUND(I172*H172,2)</f>
        <v>0</v>
      </c>
      <c r="K172" s="130"/>
      <c r="L172" s="28"/>
      <c r="M172" s="131" t="s">
        <v>1</v>
      </c>
      <c r="N172" s="132" t="s">
        <v>33</v>
      </c>
      <c r="O172" s="133">
        <v>2.9000000000000001E-2</v>
      </c>
      <c r="P172" s="133">
        <f>O172*H172</f>
        <v>6.032</v>
      </c>
      <c r="Q172" s="133">
        <v>0</v>
      </c>
      <c r="R172" s="133">
        <f>Q172*H172</f>
        <v>0</v>
      </c>
      <c r="S172" s="133">
        <v>0</v>
      </c>
      <c r="T172" s="134">
        <f>S172*H172</f>
        <v>0</v>
      </c>
      <c r="AR172" s="135" t="s">
        <v>132</v>
      </c>
      <c r="AT172" s="135" t="s">
        <v>109</v>
      </c>
      <c r="AU172" s="135" t="s">
        <v>75</v>
      </c>
      <c r="AY172" s="16" t="s">
        <v>105</v>
      </c>
      <c r="BE172" s="136">
        <f>IF(N172="základní",J172,0)</f>
        <v>0</v>
      </c>
      <c r="BF172" s="136">
        <f>IF(N172="snížená",J172,0)</f>
        <v>0</v>
      </c>
      <c r="BG172" s="136">
        <f>IF(N172="zákl. přenesená",J172,0)</f>
        <v>0</v>
      </c>
      <c r="BH172" s="136">
        <f>IF(N172="sníž. přenesená",J172,0)</f>
        <v>0</v>
      </c>
      <c r="BI172" s="136">
        <f>IF(N172="nulová",J172,0)</f>
        <v>0</v>
      </c>
      <c r="BJ172" s="16" t="s">
        <v>73</v>
      </c>
      <c r="BK172" s="136">
        <f>ROUND(I172*H172,2)</f>
        <v>0</v>
      </c>
      <c r="BL172" s="16" t="s">
        <v>132</v>
      </c>
      <c r="BM172" s="135" t="s">
        <v>216</v>
      </c>
    </row>
    <row r="173" spans="2:65" s="1" customFormat="1" ht="19.5">
      <c r="B173" s="28"/>
      <c r="D173" s="137" t="s">
        <v>115</v>
      </c>
      <c r="F173" s="138" t="s">
        <v>217</v>
      </c>
      <c r="L173" s="28"/>
      <c r="M173" s="139"/>
      <c r="T173" s="52"/>
      <c r="AT173" s="16" t="s">
        <v>115</v>
      </c>
      <c r="AU173" s="16" t="s">
        <v>75</v>
      </c>
    </row>
    <row r="174" spans="2:65" s="13" customFormat="1">
      <c r="B174" s="145"/>
      <c r="D174" s="137" t="s">
        <v>116</v>
      </c>
      <c r="E174" s="146" t="s">
        <v>1</v>
      </c>
      <c r="F174" s="147" t="s">
        <v>144</v>
      </c>
      <c r="H174" s="148">
        <v>208</v>
      </c>
      <c r="L174" s="145"/>
      <c r="M174" s="149"/>
      <c r="T174" s="150"/>
      <c r="AT174" s="146" t="s">
        <v>116</v>
      </c>
      <c r="AU174" s="146" t="s">
        <v>75</v>
      </c>
      <c r="AV174" s="13" t="s">
        <v>75</v>
      </c>
      <c r="AW174" s="13" t="s">
        <v>25</v>
      </c>
      <c r="AX174" s="13" t="s">
        <v>73</v>
      </c>
      <c r="AY174" s="146" t="s">
        <v>105</v>
      </c>
    </row>
    <row r="175" spans="2:65" s="1" customFormat="1" ht="33" customHeight="1">
      <c r="B175" s="123"/>
      <c r="C175" s="124" t="s">
        <v>218</v>
      </c>
      <c r="D175" s="124" t="s">
        <v>109</v>
      </c>
      <c r="E175" s="125" t="s">
        <v>219</v>
      </c>
      <c r="F175" s="126" t="s">
        <v>220</v>
      </c>
      <c r="G175" s="127" t="s">
        <v>131</v>
      </c>
      <c r="H175" s="128">
        <v>46.4</v>
      </c>
      <c r="I175" s="129"/>
      <c r="J175" s="129">
        <f>ROUND(I175*H175,2)</f>
        <v>0</v>
      </c>
      <c r="K175" s="130"/>
      <c r="L175" s="28"/>
      <c r="M175" s="131" t="s">
        <v>1</v>
      </c>
      <c r="N175" s="132" t="s">
        <v>33</v>
      </c>
      <c r="O175" s="133">
        <v>2.9000000000000001E-2</v>
      </c>
      <c r="P175" s="133">
        <f>O175*H175</f>
        <v>1.3456000000000001</v>
      </c>
      <c r="Q175" s="133">
        <v>0</v>
      </c>
      <c r="R175" s="133">
        <f>Q175*H175</f>
        <v>0</v>
      </c>
      <c r="S175" s="133">
        <v>0</v>
      </c>
      <c r="T175" s="134">
        <f>S175*H175</f>
        <v>0</v>
      </c>
      <c r="AR175" s="135" t="s">
        <v>132</v>
      </c>
      <c r="AT175" s="135" t="s">
        <v>109</v>
      </c>
      <c r="AU175" s="135" t="s">
        <v>75</v>
      </c>
      <c r="AY175" s="16" t="s">
        <v>105</v>
      </c>
      <c r="BE175" s="136">
        <f>IF(N175="základní",J175,0)</f>
        <v>0</v>
      </c>
      <c r="BF175" s="136">
        <f>IF(N175="snížená",J175,0)</f>
        <v>0</v>
      </c>
      <c r="BG175" s="136">
        <f>IF(N175="zákl. přenesená",J175,0)</f>
        <v>0</v>
      </c>
      <c r="BH175" s="136">
        <f>IF(N175="sníž. přenesená",J175,0)</f>
        <v>0</v>
      </c>
      <c r="BI175" s="136">
        <f>IF(N175="nulová",J175,0)</f>
        <v>0</v>
      </c>
      <c r="BJ175" s="16" t="s">
        <v>73</v>
      </c>
      <c r="BK175" s="136">
        <f>ROUND(I175*H175,2)</f>
        <v>0</v>
      </c>
      <c r="BL175" s="16" t="s">
        <v>132</v>
      </c>
      <c r="BM175" s="135" t="s">
        <v>221</v>
      </c>
    </row>
    <row r="176" spans="2:65" s="1" customFormat="1" ht="19.5">
      <c r="B176" s="28"/>
      <c r="D176" s="137" t="s">
        <v>115</v>
      </c>
      <c r="F176" s="138" t="s">
        <v>217</v>
      </c>
      <c r="L176" s="28"/>
      <c r="M176" s="139"/>
      <c r="T176" s="52"/>
      <c r="AT176" s="16" t="s">
        <v>115</v>
      </c>
      <c r="AU176" s="16" t="s">
        <v>75</v>
      </c>
    </row>
    <row r="177" spans="2:65" s="13" customFormat="1">
      <c r="B177" s="145"/>
      <c r="D177" s="137" t="s">
        <v>116</v>
      </c>
      <c r="E177" s="146" t="s">
        <v>1</v>
      </c>
      <c r="F177" s="147" t="s">
        <v>222</v>
      </c>
      <c r="H177" s="148">
        <v>25.6</v>
      </c>
      <c r="L177" s="145"/>
      <c r="M177" s="149"/>
      <c r="T177" s="150"/>
      <c r="AT177" s="146" t="s">
        <v>116</v>
      </c>
      <c r="AU177" s="146" t="s">
        <v>75</v>
      </c>
      <c r="AV177" s="13" t="s">
        <v>75</v>
      </c>
      <c r="AW177" s="13" t="s">
        <v>25</v>
      </c>
      <c r="AX177" s="13" t="s">
        <v>68</v>
      </c>
      <c r="AY177" s="146" t="s">
        <v>105</v>
      </c>
    </row>
    <row r="178" spans="2:65" s="13" customFormat="1">
      <c r="B178" s="145"/>
      <c r="D178" s="137" t="s">
        <v>116</v>
      </c>
      <c r="E178" s="146" t="s">
        <v>1</v>
      </c>
      <c r="F178" s="147" t="s">
        <v>223</v>
      </c>
      <c r="H178" s="148">
        <v>20.8</v>
      </c>
      <c r="L178" s="145"/>
      <c r="M178" s="149"/>
      <c r="T178" s="150"/>
      <c r="AT178" s="146" t="s">
        <v>116</v>
      </c>
      <c r="AU178" s="146" t="s">
        <v>75</v>
      </c>
      <c r="AV178" s="13" t="s">
        <v>75</v>
      </c>
      <c r="AW178" s="13" t="s">
        <v>25</v>
      </c>
      <c r="AX178" s="13" t="s">
        <v>68</v>
      </c>
      <c r="AY178" s="146" t="s">
        <v>105</v>
      </c>
    </row>
    <row r="179" spans="2:65" s="14" customFormat="1">
      <c r="B179" s="151"/>
      <c r="D179" s="137" t="s">
        <v>116</v>
      </c>
      <c r="E179" s="152" t="s">
        <v>1</v>
      </c>
      <c r="F179" s="153" t="s">
        <v>224</v>
      </c>
      <c r="H179" s="154">
        <v>46.400000000000006</v>
      </c>
      <c r="L179" s="151"/>
      <c r="M179" s="155"/>
      <c r="T179" s="156"/>
      <c r="AT179" s="152" t="s">
        <v>116</v>
      </c>
      <c r="AU179" s="152" t="s">
        <v>75</v>
      </c>
      <c r="AV179" s="14" t="s">
        <v>225</v>
      </c>
      <c r="AW179" s="14" t="s">
        <v>25</v>
      </c>
      <c r="AX179" s="14" t="s">
        <v>73</v>
      </c>
      <c r="AY179" s="152" t="s">
        <v>105</v>
      </c>
    </row>
    <row r="180" spans="2:65" s="1" customFormat="1" ht="16.5" customHeight="1">
      <c r="B180" s="123"/>
      <c r="C180" s="157" t="s">
        <v>75</v>
      </c>
      <c r="D180" s="157" t="s">
        <v>226</v>
      </c>
      <c r="E180" s="158" t="s">
        <v>227</v>
      </c>
      <c r="F180" s="159" t="s">
        <v>228</v>
      </c>
      <c r="G180" s="160" t="s">
        <v>193</v>
      </c>
      <c r="H180" s="161">
        <v>6.6000000000000003E-2</v>
      </c>
      <c r="I180" s="162"/>
      <c r="J180" s="162">
        <f>ROUND(I180*H180,2)</f>
        <v>0</v>
      </c>
      <c r="K180" s="163"/>
      <c r="L180" s="164"/>
      <c r="M180" s="165" t="s">
        <v>1</v>
      </c>
      <c r="N180" s="166" t="s">
        <v>33</v>
      </c>
      <c r="O180" s="133">
        <v>0</v>
      </c>
      <c r="P180" s="133">
        <f>O180*H180</f>
        <v>0</v>
      </c>
      <c r="Q180" s="133">
        <v>1</v>
      </c>
      <c r="R180" s="133">
        <f>Q180*H180</f>
        <v>6.6000000000000003E-2</v>
      </c>
      <c r="S180" s="133">
        <v>0</v>
      </c>
      <c r="T180" s="134">
        <f>S180*H180</f>
        <v>0</v>
      </c>
      <c r="AR180" s="135" t="s">
        <v>108</v>
      </c>
      <c r="AT180" s="135" t="s">
        <v>226</v>
      </c>
      <c r="AU180" s="135" t="s">
        <v>75</v>
      </c>
      <c r="AY180" s="16" t="s">
        <v>105</v>
      </c>
      <c r="BE180" s="136">
        <f>IF(N180="základní",J180,0)</f>
        <v>0</v>
      </c>
      <c r="BF180" s="136">
        <f>IF(N180="snížená",J180,0)</f>
        <v>0</v>
      </c>
      <c r="BG180" s="136">
        <f>IF(N180="zákl. přenesená",J180,0)</f>
        <v>0</v>
      </c>
      <c r="BH180" s="136">
        <f>IF(N180="sníž. přenesená",J180,0)</f>
        <v>0</v>
      </c>
      <c r="BI180" s="136">
        <f>IF(N180="nulová",J180,0)</f>
        <v>0</v>
      </c>
      <c r="BJ180" s="16" t="s">
        <v>73</v>
      </c>
      <c r="BK180" s="136">
        <f>ROUND(I180*H180,2)</f>
        <v>0</v>
      </c>
      <c r="BL180" s="16" t="s">
        <v>132</v>
      </c>
      <c r="BM180" s="135" t="s">
        <v>229</v>
      </c>
    </row>
    <row r="181" spans="2:65" s="1" customFormat="1">
      <c r="B181" s="28"/>
      <c r="D181" s="137" t="s">
        <v>115</v>
      </c>
      <c r="F181" s="138" t="s">
        <v>228</v>
      </c>
      <c r="L181" s="28"/>
      <c r="M181" s="139"/>
      <c r="T181" s="52"/>
      <c r="AT181" s="16" t="s">
        <v>115</v>
      </c>
      <c r="AU181" s="16" t="s">
        <v>75</v>
      </c>
    </row>
    <row r="182" spans="2:65" s="1" customFormat="1" ht="24.2" customHeight="1">
      <c r="B182" s="123"/>
      <c r="C182" s="124" t="s">
        <v>230</v>
      </c>
      <c r="D182" s="124" t="s">
        <v>109</v>
      </c>
      <c r="E182" s="125" t="s">
        <v>231</v>
      </c>
      <c r="F182" s="126" t="s">
        <v>232</v>
      </c>
      <c r="G182" s="127" t="s">
        <v>131</v>
      </c>
      <c r="H182" s="128">
        <v>208</v>
      </c>
      <c r="I182" s="129"/>
      <c r="J182" s="129">
        <f>ROUND(I182*H182,2)</f>
        <v>0</v>
      </c>
      <c r="K182" s="130"/>
      <c r="L182" s="28"/>
      <c r="M182" s="131" t="s">
        <v>1</v>
      </c>
      <c r="N182" s="132" t="s">
        <v>33</v>
      </c>
      <c r="O182" s="133">
        <v>0.17899999999999999</v>
      </c>
      <c r="P182" s="133">
        <f>O182*H182</f>
        <v>37.231999999999999</v>
      </c>
      <c r="Q182" s="133">
        <v>8.8000000000000003E-4</v>
      </c>
      <c r="R182" s="133">
        <f>Q182*H182</f>
        <v>0.18304000000000001</v>
      </c>
      <c r="S182" s="133">
        <v>0</v>
      </c>
      <c r="T182" s="134">
        <f>S182*H182</f>
        <v>0</v>
      </c>
      <c r="AR182" s="135" t="s">
        <v>132</v>
      </c>
      <c r="AT182" s="135" t="s">
        <v>109</v>
      </c>
      <c r="AU182" s="135" t="s">
        <v>75</v>
      </c>
      <c r="AY182" s="16" t="s">
        <v>105</v>
      </c>
      <c r="BE182" s="136">
        <f>IF(N182="základní",J182,0)</f>
        <v>0</v>
      </c>
      <c r="BF182" s="136">
        <f>IF(N182="snížená",J182,0)</f>
        <v>0</v>
      </c>
      <c r="BG182" s="136">
        <f>IF(N182="zákl. přenesená",J182,0)</f>
        <v>0</v>
      </c>
      <c r="BH182" s="136">
        <f>IF(N182="sníž. přenesená",J182,0)</f>
        <v>0</v>
      </c>
      <c r="BI182" s="136">
        <f>IF(N182="nulová",J182,0)</f>
        <v>0</v>
      </c>
      <c r="BJ182" s="16" t="s">
        <v>73</v>
      </c>
      <c r="BK182" s="136">
        <f>ROUND(I182*H182,2)</f>
        <v>0</v>
      </c>
      <c r="BL182" s="16" t="s">
        <v>132</v>
      </c>
      <c r="BM182" s="135" t="s">
        <v>233</v>
      </c>
    </row>
    <row r="183" spans="2:65" s="1" customFormat="1" ht="19.5">
      <c r="B183" s="28"/>
      <c r="D183" s="137" t="s">
        <v>115</v>
      </c>
      <c r="F183" s="138" t="s">
        <v>234</v>
      </c>
      <c r="L183" s="28"/>
      <c r="M183" s="139"/>
      <c r="T183" s="52"/>
      <c r="AT183" s="16" t="s">
        <v>115</v>
      </c>
      <c r="AU183" s="16" t="s">
        <v>75</v>
      </c>
    </row>
    <row r="184" spans="2:65" s="13" customFormat="1">
      <c r="B184" s="145"/>
      <c r="D184" s="137" t="s">
        <v>116</v>
      </c>
      <c r="E184" s="146" t="s">
        <v>1</v>
      </c>
      <c r="F184" s="147" t="s">
        <v>135</v>
      </c>
      <c r="H184" s="148">
        <v>208</v>
      </c>
      <c r="L184" s="145"/>
      <c r="M184" s="149"/>
      <c r="T184" s="150"/>
      <c r="AT184" s="146" t="s">
        <v>116</v>
      </c>
      <c r="AU184" s="146" t="s">
        <v>75</v>
      </c>
      <c r="AV184" s="13" t="s">
        <v>75</v>
      </c>
      <c r="AW184" s="13" t="s">
        <v>25</v>
      </c>
      <c r="AX184" s="13" t="s">
        <v>73</v>
      </c>
      <c r="AY184" s="146" t="s">
        <v>105</v>
      </c>
    </row>
    <row r="185" spans="2:65" s="1" customFormat="1" ht="33" customHeight="1">
      <c r="B185" s="123"/>
      <c r="C185" s="124" t="s">
        <v>235</v>
      </c>
      <c r="D185" s="124" t="s">
        <v>109</v>
      </c>
      <c r="E185" s="125" t="s">
        <v>236</v>
      </c>
      <c r="F185" s="126" t="s">
        <v>237</v>
      </c>
      <c r="G185" s="127" t="s">
        <v>131</v>
      </c>
      <c r="H185" s="128">
        <v>46.4</v>
      </c>
      <c r="I185" s="129"/>
      <c r="J185" s="129">
        <f>ROUND(I185*H185,2)</f>
        <v>0</v>
      </c>
      <c r="K185" s="130"/>
      <c r="L185" s="28"/>
      <c r="M185" s="131" t="s">
        <v>1</v>
      </c>
      <c r="N185" s="132" t="s">
        <v>33</v>
      </c>
      <c r="O185" s="133">
        <v>0.17899999999999999</v>
      </c>
      <c r="P185" s="133">
        <f>O185*H185</f>
        <v>8.3056000000000001</v>
      </c>
      <c r="Q185" s="133">
        <v>8.8000000000000003E-4</v>
      </c>
      <c r="R185" s="133">
        <f>Q185*H185</f>
        <v>4.0832E-2</v>
      </c>
      <c r="S185" s="133">
        <v>0</v>
      </c>
      <c r="T185" s="134">
        <f>S185*H185</f>
        <v>0</v>
      </c>
      <c r="AR185" s="135" t="s">
        <v>132</v>
      </c>
      <c r="AT185" s="135" t="s">
        <v>109</v>
      </c>
      <c r="AU185" s="135" t="s">
        <v>75</v>
      </c>
      <c r="AY185" s="16" t="s">
        <v>105</v>
      </c>
      <c r="BE185" s="136">
        <f>IF(N185="základní",J185,0)</f>
        <v>0</v>
      </c>
      <c r="BF185" s="136">
        <f>IF(N185="snížená",J185,0)</f>
        <v>0</v>
      </c>
      <c r="BG185" s="136">
        <f>IF(N185="zákl. přenesená",J185,0)</f>
        <v>0</v>
      </c>
      <c r="BH185" s="136">
        <f>IF(N185="sníž. přenesená",J185,0)</f>
        <v>0</v>
      </c>
      <c r="BI185" s="136">
        <f>IF(N185="nulová",J185,0)</f>
        <v>0</v>
      </c>
      <c r="BJ185" s="16" t="s">
        <v>73</v>
      </c>
      <c r="BK185" s="136">
        <f>ROUND(I185*H185,2)</f>
        <v>0</v>
      </c>
      <c r="BL185" s="16" t="s">
        <v>132</v>
      </c>
      <c r="BM185" s="135" t="s">
        <v>238</v>
      </c>
    </row>
    <row r="186" spans="2:65" s="1" customFormat="1" ht="19.5">
      <c r="B186" s="28"/>
      <c r="D186" s="137" t="s">
        <v>115</v>
      </c>
      <c r="F186" s="138" t="s">
        <v>234</v>
      </c>
      <c r="L186" s="28"/>
      <c r="M186" s="139"/>
      <c r="T186" s="52"/>
      <c r="AT186" s="16" t="s">
        <v>115</v>
      </c>
      <c r="AU186" s="16" t="s">
        <v>75</v>
      </c>
    </row>
    <row r="187" spans="2:65" s="13" customFormat="1">
      <c r="B187" s="145"/>
      <c r="D187" s="137" t="s">
        <v>116</v>
      </c>
      <c r="E187" s="146" t="s">
        <v>1</v>
      </c>
      <c r="F187" s="147" t="s">
        <v>223</v>
      </c>
      <c r="H187" s="148">
        <v>20.8</v>
      </c>
      <c r="L187" s="145"/>
      <c r="M187" s="149"/>
      <c r="T187" s="150"/>
      <c r="AT187" s="146" t="s">
        <v>116</v>
      </c>
      <c r="AU187" s="146" t="s">
        <v>75</v>
      </c>
      <c r="AV187" s="13" t="s">
        <v>75</v>
      </c>
      <c r="AW187" s="13" t="s">
        <v>25</v>
      </c>
      <c r="AX187" s="13" t="s">
        <v>68</v>
      </c>
      <c r="AY187" s="146" t="s">
        <v>105</v>
      </c>
    </row>
    <row r="188" spans="2:65" s="13" customFormat="1">
      <c r="B188" s="145"/>
      <c r="D188" s="137" t="s">
        <v>116</v>
      </c>
      <c r="E188" s="146" t="s">
        <v>1</v>
      </c>
      <c r="F188" s="147" t="s">
        <v>222</v>
      </c>
      <c r="H188" s="148">
        <v>25.6</v>
      </c>
      <c r="L188" s="145"/>
      <c r="M188" s="149"/>
      <c r="T188" s="150"/>
      <c r="AT188" s="146" t="s">
        <v>116</v>
      </c>
      <c r="AU188" s="146" t="s">
        <v>75</v>
      </c>
      <c r="AV188" s="13" t="s">
        <v>75</v>
      </c>
      <c r="AW188" s="13" t="s">
        <v>25</v>
      </c>
      <c r="AX188" s="13" t="s">
        <v>68</v>
      </c>
      <c r="AY188" s="146" t="s">
        <v>105</v>
      </c>
    </row>
    <row r="189" spans="2:65" s="14" customFormat="1">
      <c r="B189" s="151"/>
      <c r="D189" s="137" t="s">
        <v>116</v>
      </c>
      <c r="E189" s="152" t="s">
        <v>1</v>
      </c>
      <c r="F189" s="153" t="s">
        <v>224</v>
      </c>
      <c r="H189" s="154">
        <v>46.400000000000006</v>
      </c>
      <c r="L189" s="151"/>
      <c r="M189" s="155"/>
      <c r="T189" s="156"/>
      <c r="AT189" s="152" t="s">
        <v>116</v>
      </c>
      <c r="AU189" s="152" t="s">
        <v>75</v>
      </c>
      <c r="AV189" s="14" t="s">
        <v>225</v>
      </c>
      <c r="AW189" s="14" t="s">
        <v>25</v>
      </c>
      <c r="AX189" s="14" t="s">
        <v>73</v>
      </c>
      <c r="AY189" s="152" t="s">
        <v>105</v>
      </c>
    </row>
    <row r="190" spans="2:65" s="1" customFormat="1" ht="24.2" customHeight="1">
      <c r="B190" s="123"/>
      <c r="C190" s="157" t="s">
        <v>239</v>
      </c>
      <c r="D190" s="157" t="s">
        <v>226</v>
      </c>
      <c r="E190" s="158" t="s">
        <v>240</v>
      </c>
      <c r="F190" s="159" t="s">
        <v>241</v>
      </c>
      <c r="G190" s="160" t="s">
        <v>131</v>
      </c>
      <c r="H190" s="161">
        <v>305.27999999999997</v>
      </c>
      <c r="I190" s="162"/>
      <c r="J190" s="162">
        <f>ROUND(I190*H190,2)</f>
        <v>0</v>
      </c>
      <c r="K190" s="163"/>
      <c r="L190" s="164"/>
      <c r="M190" s="165" t="s">
        <v>1</v>
      </c>
      <c r="N190" s="166" t="s">
        <v>33</v>
      </c>
      <c r="O190" s="133">
        <v>0</v>
      </c>
      <c r="P190" s="133">
        <f>O190*H190</f>
        <v>0</v>
      </c>
      <c r="Q190" s="133">
        <v>4.7000000000000002E-3</v>
      </c>
      <c r="R190" s="133">
        <f>Q190*H190</f>
        <v>1.4348159999999999</v>
      </c>
      <c r="S190" s="133">
        <v>0</v>
      </c>
      <c r="T190" s="134">
        <f>S190*H190</f>
        <v>0</v>
      </c>
      <c r="AR190" s="135" t="s">
        <v>108</v>
      </c>
      <c r="AT190" s="135" t="s">
        <v>226</v>
      </c>
      <c r="AU190" s="135" t="s">
        <v>75</v>
      </c>
      <c r="AY190" s="16" t="s">
        <v>105</v>
      </c>
      <c r="BE190" s="136">
        <f>IF(N190="základní",J190,0)</f>
        <v>0</v>
      </c>
      <c r="BF190" s="136">
        <f>IF(N190="snížená",J190,0)</f>
        <v>0</v>
      </c>
      <c r="BG190" s="136">
        <f>IF(N190="zákl. přenesená",J190,0)</f>
        <v>0</v>
      </c>
      <c r="BH190" s="136">
        <f>IF(N190="sníž. přenesená",J190,0)</f>
        <v>0</v>
      </c>
      <c r="BI190" s="136">
        <f>IF(N190="nulová",J190,0)</f>
        <v>0</v>
      </c>
      <c r="BJ190" s="16" t="s">
        <v>73</v>
      </c>
      <c r="BK190" s="136">
        <f>ROUND(I190*H190,2)</f>
        <v>0</v>
      </c>
      <c r="BL190" s="16" t="s">
        <v>132</v>
      </c>
      <c r="BM190" s="135" t="s">
        <v>242</v>
      </c>
    </row>
    <row r="191" spans="2:65" s="1" customFormat="1">
      <c r="B191" s="28"/>
      <c r="D191" s="137" t="s">
        <v>115</v>
      </c>
      <c r="F191" s="138" t="s">
        <v>241</v>
      </c>
      <c r="L191" s="28"/>
      <c r="M191" s="139"/>
      <c r="T191" s="52"/>
      <c r="AT191" s="16" t="s">
        <v>115</v>
      </c>
      <c r="AU191" s="16" t="s">
        <v>75</v>
      </c>
    </row>
    <row r="192" spans="2:65" s="13" customFormat="1">
      <c r="B192" s="145"/>
      <c r="D192" s="137" t="s">
        <v>116</v>
      </c>
      <c r="E192" s="146" t="s">
        <v>1</v>
      </c>
      <c r="F192" s="147" t="s">
        <v>135</v>
      </c>
      <c r="H192" s="148">
        <v>208</v>
      </c>
      <c r="L192" s="145"/>
      <c r="M192" s="149"/>
      <c r="T192" s="150"/>
      <c r="AT192" s="146" t="s">
        <v>116</v>
      </c>
      <c r="AU192" s="146" t="s">
        <v>75</v>
      </c>
      <c r="AV192" s="13" t="s">
        <v>75</v>
      </c>
      <c r="AW192" s="13" t="s">
        <v>25</v>
      </c>
      <c r="AX192" s="13" t="s">
        <v>68</v>
      </c>
      <c r="AY192" s="146" t="s">
        <v>105</v>
      </c>
    </row>
    <row r="193" spans="2:65" s="13" customFormat="1">
      <c r="B193" s="145"/>
      <c r="D193" s="137" t="s">
        <v>116</v>
      </c>
      <c r="E193" s="146" t="s">
        <v>1</v>
      </c>
      <c r="F193" s="147" t="s">
        <v>222</v>
      </c>
      <c r="H193" s="148">
        <v>25.6</v>
      </c>
      <c r="L193" s="145"/>
      <c r="M193" s="149"/>
      <c r="T193" s="150"/>
      <c r="AT193" s="146" t="s">
        <v>116</v>
      </c>
      <c r="AU193" s="146" t="s">
        <v>75</v>
      </c>
      <c r="AV193" s="13" t="s">
        <v>75</v>
      </c>
      <c r="AW193" s="13" t="s">
        <v>25</v>
      </c>
      <c r="AX193" s="13" t="s">
        <v>68</v>
      </c>
      <c r="AY193" s="146" t="s">
        <v>105</v>
      </c>
    </row>
    <row r="194" spans="2:65" s="13" customFormat="1">
      <c r="B194" s="145"/>
      <c r="D194" s="137" t="s">
        <v>116</v>
      </c>
      <c r="E194" s="146" t="s">
        <v>1</v>
      </c>
      <c r="F194" s="147" t="s">
        <v>223</v>
      </c>
      <c r="H194" s="148">
        <v>20.8</v>
      </c>
      <c r="L194" s="145"/>
      <c r="M194" s="149"/>
      <c r="T194" s="150"/>
      <c r="AT194" s="146" t="s">
        <v>116</v>
      </c>
      <c r="AU194" s="146" t="s">
        <v>75</v>
      </c>
      <c r="AV194" s="13" t="s">
        <v>75</v>
      </c>
      <c r="AW194" s="13" t="s">
        <v>25</v>
      </c>
      <c r="AX194" s="13" t="s">
        <v>68</v>
      </c>
      <c r="AY194" s="146" t="s">
        <v>105</v>
      </c>
    </row>
    <row r="195" spans="2:65" s="14" customFormat="1">
      <c r="B195" s="151"/>
      <c r="D195" s="137" t="s">
        <v>116</v>
      </c>
      <c r="E195" s="152" t="s">
        <v>1</v>
      </c>
      <c r="F195" s="153" t="s">
        <v>224</v>
      </c>
      <c r="H195" s="154">
        <v>254.4</v>
      </c>
      <c r="L195" s="151"/>
      <c r="M195" s="155"/>
      <c r="T195" s="156"/>
      <c r="AT195" s="152" t="s">
        <v>116</v>
      </c>
      <c r="AU195" s="152" t="s">
        <v>75</v>
      </c>
      <c r="AV195" s="14" t="s">
        <v>225</v>
      </c>
      <c r="AW195" s="14" t="s">
        <v>25</v>
      </c>
      <c r="AX195" s="14" t="s">
        <v>73</v>
      </c>
      <c r="AY195" s="152" t="s">
        <v>105</v>
      </c>
    </row>
    <row r="196" spans="2:65" s="13" customFormat="1">
      <c r="B196" s="145"/>
      <c r="D196" s="137" t="s">
        <v>116</v>
      </c>
      <c r="F196" s="147" t="s">
        <v>243</v>
      </c>
      <c r="H196" s="148">
        <v>305.27999999999997</v>
      </c>
      <c r="L196" s="145"/>
      <c r="M196" s="149"/>
      <c r="T196" s="150"/>
      <c r="AT196" s="146" t="s">
        <v>116</v>
      </c>
      <c r="AU196" s="146" t="s">
        <v>75</v>
      </c>
      <c r="AV196" s="13" t="s">
        <v>75</v>
      </c>
      <c r="AW196" s="13" t="s">
        <v>3</v>
      </c>
      <c r="AX196" s="13" t="s">
        <v>73</v>
      </c>
      <c r="AY196" s="146" t="s">
        <v>105</v>
      </c>
    </row>
    <row r="197" spans="2:65" s="1" customFormat="1" ht="24.2" customHeight="1">
      <c r="B197" s="123"/>
      <c r="C197" s="124" t="s">
        <v>244</v>
      </c>
      <c r="D197" s="124" t="s">
        <v>109</v>
      </c>
      <c r="E197" s="125" t="s">
        <v>245</v>
      </c>
      <c r="F197" s="126" t="s">
        <v>246</v>
      </c>
      <c r="G197" s="127" t="s">
        <v>131</v>
      </c>
      <c r="H197" s="128">
        <v>208</v>
      </c>
      <c r="I197" s="129"/>
      <c r="J197" s="129">
        <f>ROUND(I197*H197,2)</f>
        <v>0</v>
      </c>
      <c r="K197" s="130"/>
      <c r="L197" s="28"/>
      <c r="M197" s="131" t="s">
        <v>1</v>
      </c>
      <c r="N197" s="132" t="s">
        <v>33</v>
      </c>
      <c r="O197" s="133">
        <v>0.115</v>
      </c>
      <c r="P197" s="133">
        <f>O197*H197</f>
        <v>23.92</v>
      </c>
      <c r="Q197" s="133">
        <v>0</v>
      </c>
      <c r="R197" s="133">
        <f>Q197*H197</f>
        <v>0</v>
      </c>
      <c r="S197" s="133">
        <v>0</v>
      </c>
      <c r="T197" s="134">
        <f>S197*H197</f>
        <v>0</v>
      </c>
      <c r="AR197" s="135" t="s">
        <v>132</v>
      </c>
      <c r="AT197" s="135" t="s">
        <v>109</v>
      </c>
      <c r="AU197" s="135" t="s">
        <v>75</v>
      </c>
      <c r="AY197" s="16" t="s">
        <v>105</v>
      </c>
      <c r="BE197" s="136">
        <f>IF(N197="základní",J197,0)</f>
        <v>0</v>
      </c>
      <c r="BF197" s="136">
        <f>IF(N197="snížená",J197,0)</f>
        <v>0</v>
      </c>
      <c r="BG197" s="136">
        <f>IF(N197="zákl. přenesená",J197,0)</f>
        <v>0</v>
      </c>
      <c r="BH197" s="136">
        <f>IF(N197="sníž. přenesená",J197,0)</f>
        <v>0</v>
      </c>
      <c r="BI197" s="136">
        <f>IF(N197="nulová",J197,0)</f>
        <v>0</v>
      </c>
      <c r="BJ197" s="16" t="s">
        <v>73</v>
      </c>
      <c r="BK197" s="136">
        <f>ROUND(I197*H197,2)</f>
        <v>0</v>
      </c>
      <c r="BL197" s="16" t="s">
        <v>132</v>
      </c>
      <c r="BM197" s="135" t="s">
        <v>247</v>
      </c>
    </row>
    <row r="198" spans="2:65" s="1" customFormat="1" ht="19.5">
      <c r="B198" s="28"/>
      <c r="D198" s="137" t="s">
        <v>115</v>
      </c>
      <c r="F198" s="138" t="s">
        <v>248</v>
      </c>
      <c r="L198" s="28"/>
      <c r="M198" s="139"/>
      <c r="T198" s="52"/>
      <c r="AT198" s="16" t="s">
        <v>115</v>
      </c>
      <c r="AU198" s="16" t="s">
        <v>75</v>
      </c>
    </row>
    <row r="199" spans="2:65" s="13" customFormat="1">
      <c r="B199" s="145"/>
      <c r="D199" s="137" t="s">
        <v>116</v>
      </c>
      <c r="E199" s="146" t="s">
        <v>1</v>
      </c>
      <c r="F199" s="147" t="s">
        <v>135</v>
      </c>
      <c r="H199" s="148">
        <v>208</v>
      </c>
      <c r="L199" s="145"/>
      <c r="M199" s="149"/>
      <c r="T199" s="150"/>
      <c r="AT199" s="146" t="s">
        <v>116</v>
      </c>
      <c r="AU199" s="146" t="s">
        <v>75</v>
      </c>
      <c r="AV199" s="13" t="s">
        <v>75</v>
      </c>
      <c r="AW199" s="13" t="s">
        <v>25</v>
      </c>
      <c r="AX199" s="13" t="s">
        <v>73</v>
      </c>
      <c r="AY199" s="146" t="s">
        <v>105</v>
      </c>
    </row>
    <row r="200" spans="2:65" s="1" customFormat="1" ht="37.9" customHeight="1">
      <c r="B200" s="123"/>
      <c r="C200" s="124" t="s">
        <v>249</v>
      </c>
      <c r="D200" s="124" t="s">
        <v>109</v>
      </c>
      <c r="E200" s="125" t="s">
        <v>250</v>
      </c>
      <c r="F200" s="126" t="s">
        <v>251</v>
      </c>
      <c r="G200" s="127" t="s">
        <v>131</v>
      </c>
      <c r="H200" s="128">
        <v>208</v>
      </c>
      <c r="I200" s="129"/>
      <c r="J200" s="129">
        <f>ROUND(I200*H200,2)</f>
        <v>0</v>
      </c>
      <c r="K200" s="130"/>
      <c r="L200" s="28"/>
      <c r="M200" s="131" t="s">
        <v>1</v>
      </c>
      <c r="N200" s="132" t="s">
        <v>33</v>
      </c>
      <c r="O200" s="133">
        <v>0.318</v>
      </c>
      <c r="P200" s="133">
        <f>O200*H200</f>
        <v>66.144000000000005</v>
      </c>
      <c r="Q200" s="133">
        <v>3.1E-4</v>
      </c>
      <c r="R200" s="133">
        <f>Q200*H200</f>
        <v>6.4479999999999996E-2</v>
      </c>
      <c r="S200" s="133">
        <v>0</v>
      </c>
      <c r="T200" s="134">
        <f>S200*H200</f>
        <v>0</v>
      </c>
      <c r="AR200" s="135" t="s">
        <v>132</v>
      </c>
      <c r="AT200" s="135" t="s">
        <v>109</v>
      </c>
      <c r="AU200" s="135" t="s">
        <v>75</v>
      </c>
      <c r="AY200" s="16" t="s">
        <v>105</v>
      </c>
      <c r="BE200" s="136">
        <f>IF(N200="základní",J200,0)</f>
        <v>0</v>
      </c>
      <c r="BF200" s="136">
        <f>IF(N200="snížená",J200,0)</f>
        <v>0</v>
      </c>
      <c r="BG200" s="136">
        <f>IF(N200="zákl. přenesená",J200,0)</f>
        <v>0</v>
      </c>
      <c r="BH200" s="136">
        <f>IF(N200="sníž. přenesená",J200,0)</f>
        <v>0</v>
      </c>
      <c r="BI200" s="136">
        <f>IF(N200="nulová",J200,0)</f>
        <v>0</v>
      </c>
      <c r="BJ200" s="16" t="s">
        <v>73</v>
      </c>
      <c r="BK200" s="136">
        <f>ROUND(I200*H200,2)</f>
        <v>0</v>
      </c>
      <c r="BL200" s="16" t="s">
        <v>132</v>
      </c>
      <c r="BM200" s="135" t="s">
        <v>252</v>
      </c>
    </row>
    <row r="201" spans="2:65" s="1" customFormat="1" ht="39">
      <c r="B201" s="28"/>
      <c r="D201" s="137" t="s">
        <v>115</v>
      </c>
      <c r="F201" s="138" t="s">
        <v>253</v>
      </c>
      <c r="L201" s="28"/>
      <c r="M201" s="139"/>
      <c r="T201" s="52"/>
      <c r="AT201" s="16" t="s">
        <v>115</v>
      </c>
      <c r="AU201" s="16" t="s">
        <v>75</v>
      </c>
    </row>
    <row r="202" spans="2:65" s="13" customFormat="1">
      <c r="B202" s="145"/>
      <c r="D202" s="137" t="s">
        <v>116</v>
      </c>
      <c r="E202" s="146" t="s">
        <v>1</v>
      </c>
      <c r="F202" s="147" t="s">
        <v>135</v>
      </c>
      <c r="H202" s="148">
        <v>208</v>
      </c>
      <c r="L202" s="145"/>
      <c r="M202" s="149"/>
      <c r="T202" s="150"/>
      <c r="AT202" s="146" t="s">
        <v>116</v>
      </c>
      <c r="AU202" s="146" t="s">
        <v>75</v>
      </c>
      <c r="AV202" s="13" t="s">
        <v>75</v>
      </c>
      <c r="AW202" s="13" t="s">
        <v>25</v>
      </c>
      <c r="AX202" s="13" t="s">
        <v>73</v>
      </c>
      <c r="AY202" s="146" t="s">
        <v>105</v>
      </c>
    </row>
    <row r="203" spans="2:65" s="1" customFormat="1" ht="24.2" customHeight="1">
      <c r="B203" s="123"/>
      <c r="C203" s="157" t="s">
        <v>254</v>
      </c>
      <c r="D203" s="157" t="s">
        <v>226</v>
      </c>
      <c r="E203" s="158" t="s">
        <v>255</v>
      </c>
      <c r="F203" s="159" t="s">
        <v>256</v>
      </c>
      <c r="G203" s="160" t="s">
        <v>131</v>
      </c>
      <c r="H203" s="161">
        <v>249.6</v>
      </c>
      <c r="I203" s="162"/>
      <c r="J203" s="162">
        <f>ROUND(I203*H203,2)</f>
        <v>0</v>
      </c>
      <c r="K203" s="163"/>
      <c r="L203" s="164"/>
      <c r="M203" s="165" t="s">
        <v>1</v>
      </c>
      <c r="N203" s="166" t="s">
        <v>33</v>
      </c>
      <c r="O203" s="133">
        <v>0</v>
      </c>
      <c r="P203" s="133">
        <f>O203*H203</f>
        <v>0</v>
      </c>
      <c r="Q203" s="133">
        <v>4.0000000000000001E-3</v>
      </c>
      <c r="R203" s="133">
        <f>Q203*H203</f>
        <v>0.99839999999999995</v>
      </c>
      <c r="S203" s="133">
        <v>0</v>
      </c>
      <c r="T203" s="134">
        <f>S203*H203</f>
        <v>0</v>
      </c>
      <c r="AR203" s="135" t="s">
        <v>108</v>
      </c>
      <c r="AT203" s="135" t="s">
        <v>226</v>
      </c>
      <c r="AU203" s="135" t="s">
        <v>75</v>
      </c>
      <c r="AY203" s="16" t="s">
        <v>105</v>
      </c>
      <c r="BE203" s="136">
        <f>IF(N203="základní",J203,0)</f>
        <v>0</v>
      </c>
      <c r="BF203" s="136">
        <f>IF(N203="snížená",J203,0)</f>
        <v>0</v>
      </c>
      <c r="BG203" s="136">
        <f>IF(N203="zákl. přenesená",J203,0)</f>
        <v>0</v>
      </c>
      <c r="BH203" s="136">
        <f>IF(N203="sníž. přenesená",J203,0)</f>
        <v>0</v>
      </c>
      <c r="BI203" s="136">
        <f>IF(N203="nulová",J203,0)</f>
        <v>0</v>
      </c>
      <c r="BJ203" s="16" t="s">
        <v>73</v>
      </c>
      <c r="BK203" s="136">
        <f>ROUND(I203*H203,2)</f>
        <v>0</v>
      </c>
      <c r="BL203" s="16" t="s">
        <v>132</v>
      </c>
      <c r="BM203" s="135" t="s">
        <v>257</v>
      </c>
    </row>
    <row r="204" spans="2:65" s="1" customFormat="1">
      <c r="B204" s="28"/>
      <c r="D204" s="137" t="s">
        <v>115</v>
      </c>
      <c r="F204" s="138" t="s">
        <v>256</v>
      </c>
      <c r="L204" s="28"/>
      <c r="M204" s="139"/>
      <c r="T204" s="52"/>
      <c r="AT204" s="16" t="s">
        <v>115</v>
      </c>
      <c r="AU204" s="16" t="s">
        <v>75</v>
      </c>
    </row>
    <row r="205" spans="2:65" s="13" customFormat="1">
      <c r="B205" s="145"/>
      <c r="D205" s="137" t="s">
        <v>116</v>
      </c>
      <c r="E205" s="146" t="s">
        <v>1</v>
      </c>
      <c r="F205" s="147" t="s">
        <v>135</v>
      </c>
      <c r="H205" s="148">
        <v>208</v>
      </c>
      <c r="L205" s="145"/>
      <c r="M205" s="149"/>
      <c r="T205" s="150"/>
      <c r="AT205" s="146" t="s">
        <v>116</v>
      </c>
      <c r="AU205" s="146" t="s">
        <v>75</v>
      </c>
      <c r="AV205" s="13" t="s">
        <v>75</v>
      </c>
      <c r="AW205" s="13" t="s">
        <v>25</v>
      </c>
      <c r="AX205" s="13" t="s">
        <v>68</v>
      </c>
      <c r="AY205" s="146" t="s">
        <v>105</v>
      </c>
    </row>
    <row r="206" spans="2:65" s="14" customFormat="1">
      <c r="B206" s="151"/>
      <c r="D206" s="137" t="s">
        <v>116</v>
      </c>
      <c r="E206" s="152" t="s">
        <v>1</v>
      </c>
      <c r="F206" s="153" t="s">
        <v>224</v>
      </c>
      <c r="H206" s="154">
        <v>208</v>
      </c>
      <c r="L206" s="151"/>
      <c r="M206" s="155"/>
      <c r="T206" s="156"/>
      <c r="AT206" s="152" t="s">
        <v>116</v>
      </c>
      <c r="AU206" s="152" t="s">
        <v>75</v>
      </c>
      <c r="AV206" s="14" t="s">
        <v>225</v>
      </c>
      <c r="AW206" s="14" t="s">
        <v>25</v>
      </c>
      <c r="AX206" s="14" t="s">
        <v>73</v>
      </c>
      <c r="AY206" s="152" t="s">
        <v>105</v>
      </c>
    </row>
    <row r="207" spans="2:65" s="13" customFormat="1">
      <c r="B207" s="145"/>
      <c r="D207" s="137" t="s">
        <v>116</v>
      </c>
      <c r="F207" s="147" t="s">
        <v>258</v>
      </c>
      <c r="H207" s="148">
        <v>249.6</v>
      </c>
      <c r="L207" s="145"/>
      <c r="M207" s="149"/>
      <c r="T207" s="150"/>
      <c r="AT207" s="146" t="s">
        <v>116</v>
      </c>
      <c r="AU207" s="146" t="s">
        <v>75</v>
      </c>
      <c r="AV207" s="13" t="s">
        <v>75</v>
      </c>
      <c r="AW207" s="13" t="s">
        <v>3</v>
      </c>
      <c r="AX207" s="13" t="s">
        <v>73</v>
      </c>
      <c r="AY207" s="146" t="s">
        <v>105</v>
      </c>
    </row>
    <row r="208" spans="2:65" s="1" customFormat="1" ht="24.2" customHeight="1">
      <c r="B208" s="123"/>
      <c r="C208" s="124" t="s">
        <v>259</v>
      </c>
      <c r="D208" s="124" t="s">
        <v>109</v>
      </c>
      <c r="E208" s="125" t="s">
        <v>231</v>
      </c>
      <c r="F208" s="126" t="s">
        <v>232</v>
      </c>
      <c r="G208" s="127" t="s">
        <v>131</v>
      </c>
      <c r="H208" s="128">
        <v>208</v>
      </c>
      <c r="I208" s="129"/>
      <c r="J208" s="129">
        <f>ROUND(I208*H208,2)</f>
        <v>0</v>
      </c>
      <c r="K208" s="130"/>
      <c r="L208" s="28"/>
      <c r="M208" s="131" t="s">
        <v>1</v>
      </c>
      <c r="N208" s="132" t="s">
        <v>33</v>
      </c>
      <c r="O208" s="133">
        <v>0.17899999999999999</v>
      </c>
      <c r="P208" s="133">
        <f>O208*H208</f>
        <v>37.231999999999999</v>
      </c>
      <c r="Q208" s="133">
        <v>8.8000000000000003E-4</v>
      </c>
      <c r="R208" s="133">
        <f>Q208*H208</f>
        <v>0.18304000000000001</v>
      </c>
      <c r="S208" s="133">
        <v>0</v>
      </c>
      <c r="T208" s="134">
        <f>S208*H208</f>
        <v>0</v>
      </c>
      <c r="AR208" s="135" t="s">
        <v>132</v>
      </c>
      <c r="AT208" s="135" t="s">
        <v>109</v>
      </c>
      <c r="AU208" s="135" t="s">
        <v>75</v>
      </c>
      <c r="AY208" s="16" t="s">
        <v>105</v>
      </c>
      <c r="BE208" s="136">
        <f>IF(N208="základní",J208,0)</f>
        <v>0</v>
      </c>
      <c r="BF208" s="136">
        <f>IF(N208="snížená",J208,0)</f>
        <v>0</v>
      </c>
      <c r="BG208" s="136">
        <f>IF(N208="zákl. přenesená",J208,0)</f>
        <v>0</v>
      </c>
      <c r="BH208" s="136">
        <f>IF(N208="sníž. přenesená",J208,0)</f>
        <v>0</v>
      </c>
      <c r="BI208" s="136">
        <f>IF(N208="nulová",J208,0)</f>
        <v>0</v>
      </c>
      <c r="BJ208" s="16" t="s">
        <v>73</v>
      </c>
      <c r="BK208" s="136">
        <f>ROUND(I208*H208,2)</f>
        <v>0</v>
      </c>
      <c r="BL208" s="16" t="s">
        <v>132</v>
      </c>
      <c r="BM208" s="135" t="s">
        <v>260</v>
      </c>
    </row>
    <row r="209" spans="2:65" s="1" customFormat="1" ht="19.5">
      <c r="B209" s="28"/>
      <c r="D209" s="137" t="s">
        <v>115</v>
      </c>
      <c r="F209" s="138" t="s">
        <v>234</v>
      </c>
      <c r="L209" s="28"/>
      <c r="M209" s="139"/>
      <c r="T209" s="52"/>
      <c r="AT209" s="16" t="s">
        <v>115</v>
      </c>
      <c r="AU209" s="16" t="s">
        <v>75</v>
      </c>
    </row>
    <row r="210" spans="2:65" s="13" customFormat="1">
      <c r="B210" s="145"/>
      <c r="D210" s="137" t="s">
        <v>116</v>
      </c>
      <c r="E210" s="146" t="s">
        <v>1</v>
      </c>
      <c r="F210" s="147" t="s">
        <v>135</v>
      </c>
      <c r="H210" s="148">
        <v>208</v>
      </c>
      <c r="L210" s="145"/>
      <c r="M210" s="149"/>
      <c r="T210" s="150"/>
      <c r="AT210" s="146" t="s">
        <v>116</v>
      </c>
      <c r="AU210" s="146" t="s">
        <v>75</v>
      </c>
      <c r="AV210" s="13" t="s">
        <v>75</v>
      </c>
      <c r="AW210" s="13" t="s">
        <v>25</v>
      </c>
      <c r="AX210" s="13" t="s">
        <v>73</v>
      </c>
      <c r="AY210" s="146" t="s">
        <v>105</v>
      </c>
    </row>
    <row r="211" spans="2:65" s="1" customFormat="1" ht="24.2" customHeight="1">
      <c r="B211" s="123"/>
      <c r="C211" s="157" t="s">
        <v>261</v>
      </c>
      <c r="D211" s="157" t="s">
        <v>226</v>
      </c>
      <c r="E211" s="158" t="s">
        <v>262</v>
      </c>
      <c r="F211" s="159" t="s">
        <v>263</v>
      </c>
      <c r="G211" s="160" t="s">
        <v>131</v>
      </c>
      <c r="H211" s="161">
        <v>305.27999999999997</v>
      </c>
      <c r="I211" s="162"/>
      <c r="J211" s="162">
        <f>ROUND(I211*H211,2)</f>
        <v>0</v>
      </c>
      <c r="K211" s="163"/>
      <c r="L211" s="164"/>
      <c r="M211" s="165" t="s">
        <v>1</v>
      </c>
      <c r="N211" s="166" t="s">
        <v>33</v>
      </c>
      <c r="O211" s="133">
        <v>0</v>
      </c>
      <c r="P211" s="133">
        <f>O211*H211</f>
        <v>0</v>
      </c>
      <c r="Q211" s="133">
        <v>6.6E-3</v>
      </c>
      <c r="R211" s="133">
        <f>Q211*H211</f>
        <v>2.0148479999999998</v>
      </c>
      <c r="S211" s="133">
        <v>0</v>
      </c>
      <c r="T211" s="134">
        <f>S211*H211</f>
        <v>0</v>
      </c>
      <c r="AR211" s="135" t="s">
        <v>108</v>
      </c>
      <c r="AT211" s="135" t="s">
        <v>226</v>
      </c>
      <c r="AU211" s="135" t="s">
        <v>75</v>
      </c>
      <c r="AY211" s="16" t="s">
        <v>105</v>
      </c>
      <c r="BE211" s="136">
        <f>IF(N211="základní",J211,0)</f>
        <v>0</v>
      </c>
      <c r="BF211" s="136">
        <f>IF(N211="snížená",J211,0)</f>
        <v>0</v>
      </c>
      <c r="BG211" s="136">
        <f>IF(N211="zákl. přenesená",J211,0)</f>
        <v>0</v>
      </c>
      <c r="BH211" s="136">
        <f>IF(N211="sníž. přenesená",J211,0)</f>
        <v>0</v>
      </c>
      <c r="BI211" s="136">
        <f>IF(N211="nulová",J211,0)</f>
        <v>0</v>
      </c>
      <c r="BJ211" s="16" t="s">
        <v>73</v>
      </c>
      <c r="BK211" s="136">
        <f>ROUND(I211*H211,2)</f>
        <v>0</v>
      </c>
      <c r="BL211" s="16" t="s">
        <v>132</v>
      </c>
      <c r="BM211" s="135" t="s">
        <v>264</v>
      </c>
    </row>
    <row r="212" spans="2:65" s="1" customFormat="1">
      <c r="B212" s="28"/>
      <c r="D212" s="137" t="s">
        <v>115</v>
      </c>
      <c r="F212" s="138" t="s">
        <v>263</v>
      </c>
      <c r="L212" s="28"/>
      <c r="M212" s="139"/>
      <c r="T212" s="52"/>
      <c r="AT212" s="16" t="s">
        <v>115</v>
      </c>
      <c r="AU212" s="16" t="s">
        <v>75</v>
      </c>
    </row>
    <row r="213" spans="2:65" s="13" customFormat="1">
      <c r="B213" s="145"/>
      <c r="D213" s="137" t="s">
        <v>116</v>
      </c>
      <c r="E213" s="146" t="s">
        <v>1</v>
      </c>
      <c r="F213" s="147" t="s">
        <v>135</v>
      </c>
      <c r="H213" s="148">
        <v>208</v>
      </c>
      <c r="L213" s="145"/>
      <c r="M213" s="149"/>
      <c r="T213" s="150"/>
      <c r="AT213" s="146" t="s">
        <v>116</v>
      </c>
      <c r="AU213" s="146" t="s">
        <v>75</v>
      </c>
      <c r="AV213" s="13" t="s">
        <v>75</v>
      </c>
      <c r="AW213" s="13" t="s">
        <v>25</v>
      </c>
      <c r="AX213" s="13" t="s">
        <v>68</v>
      </c>
      <c r="AY213" s="146" t="s">
        <v>105</v>
      </c>
    </row>
    <row r="214" spans="2:65" s="13" customFormat="1">
      <c r="B214" s="145"/>
      <c r="D214" s="137" t="s">
        <v>116</v>
      </c>
      <c r="E214" s="146" t="s">
        <v>1</v>
      </c>
      <c r="F214" s="147" t="s">
        <v>223</v>
      </c>
      <c r="H214" s="148">
        <v>20.8</v>
      </c>
      <c r="L214" s="145"/>
      <c r="M214" s="149"/>
      <c r="T214" s="150"/>
      <c r="AT214" s="146" t="s">
        <v>116</v>
      </c>
      <c r="AU214" s="146" t="s">
        <v>75</v>
      </c>
      <c r="AV214" s="13" t="s">
        <v>75</v>
      </c>
      <c r="AW214" s="13" t="s">
        <v>25</v>
      </c>
      <c r="AX214" s="13" t="s">
        <v>68</v>
      </c>
      <c r="AY214" s="146" t="s">
        <v>105</v>
      </c>
    </row>
    <row r="215" spans="2:65" s="13" customFormat="1">
      <c r="B215" s="145"/>
      <c r="D215" s="137" t="s">
        <v>116</v>
      </c>
      <c r="E215" s="146" t="s">
        <v>1</v>
      </c>
      <c r="F215" s="147" t="s">
        <v>222</v>
      </c>
      <c r="H215" s="148">
        <v>25.6</v>
      </c>
      <c r="L215" s="145"/>
      <c r="M215" s="149"/>
      <c r="T215" s="150"/>
      <c r="AT215" s="146" t="s">
        <v>116</v>
      </c>
      <c r="AU215" s="146" t="s">
        <v>75</v>
      </c>
      <c r="AV215" s="13" t="s">
        <v>75</v>
      </c>
      <c r="AW215" s="13" t="s">
        <v>25</v>
      </c>
      <c r="AX215" s="13" t="s">
        <v>68</v>
      </c>
      <c r="AY215" s="146" t="s">
        <v>105</v>
      </c>
    </row>
    <row r="216" spans="2:65" s="14" customFormat="1">
      <c r="B216" s="151"/>
      <c r="D216" s="137" t="s">
        <v>116</v>
      </c>
      <c r="E216" s="152" t="s">
        <v>1</v>
      </c>
      <c r="F216" s="153" t="s">
        <v>224</v>
      </c>
      <c r="H216" s="154">
        <v>254.4</v>
      </c>
      <c r="L216" s="151"/>
      <c r="M216" s="155"/>
      <c r="T216" s="156"/>
      <c r="AT216" s="152" t="s">
        <v>116</v>
      </c>
      <c r="AU216" s="152" t="s">
        <v>75</v>
      </c>
      <c r="AV216" s="14" t="s">
        <v>225</v>
      </c>
      <c r="AW216" s="14" t="s">
        <v>25</v>
      </c>
      <c r="AX216" s="14" t="s">
        <v>73</v>
      </c>
      <c r="AY216" s="152" t="s">
        <v>105</v>
      </c>
    </row>
    <row r="217" spans="2:65" s="13" customFormat="1">
      <c r="B217" s="145"/>
      <c r="D217" s="137" t="s">
        <v>116</v>
      </c>
      <c r="F217" s="147" t="s">
        <v>243</v>
      </c>
      <c r="H217" s="148">
        <v>305.27999999999997</v>
      </c>
      <c r="L217" s="145"/>
      <c r="M217" s="149"/>
      <c r="T217" s="150"/>
      <c r="AT217" s="146" t="s">
        <v>116</v>
      </c>
      <c r="AU217" s="146" t="s">
        <v>75</v>
      </c>
      <c r="AV217" s="13" t="s">
        <v>75</v>
      </c>
      <c r="AW217" s="13" t="s">
        <v>3</v>
      </c>
      <c r="AX217" s="13" t="s">
        <v>73</v>
      </c>
      <c r="AY217" s="146" t="s">
        <v>105</v>
      </c>
    </row>
    <row r="218" spans="2:65" s="1" customFormat="1" ht="24.2" customHeight="1">
      <c r="B218" s="123"/>
      <c r="C218" s="124" t="s">
        <v>265</v>
      </c>
      <c r="D218" s="124" t="s">
        <v>109</v>
      </c>
      <c r="E218" s="125" t="s">
        <v>266</v>
      </c>
      <c r="F218" s="126" t="s">
        <v>267</v>
      </c>
      <c r="G218" s="127" t="s">
        <v>165</v>
      </c>
      <c r="H218" s="128">
        <v>2</v>
      </c>
      <c r="I218" s="129"/>
      <c r="J218" s="129">
        <f>ROUND(I218*H218,2)</f>
        <v>0</v>
      </c>
      <c r="K218" s="130"/>
      <c r="L218" s="28"/>
      <c r="M218" s="131" t="s">
        <v>1</v>
      </c>
      <c r="N218" s="132" t="s">
        <v>33</v>
      </c>
      <c r="O218" s="133">
        <v>0.45</v>
      </c>
      <c r="P218" s="133">
        <f>O218*H218</f>
        <v>0.9</v>
      </c>
      <c r="Q218" s="133">
        <v>2.8700000000000002E-3</v>
      </c>
      <c r="R218" s="133">
        <f>Q218*H218</f>
        <v>5.7400000000000003E-3</v>
      </c>
      <c r="S218" s="133">
        <v>0</v>
      </c>
      <c r="T218" s="134">
        <f>S218*H218</f>
        <v>0</v>
      </c>
      <c r="AR218" s="135" t="s">
        <v>132</v>
      </c>
      <c r="AT218" s="135" t="s">
        <v>109</v>
      </c>
      <c r="AU218" s="135" t="s">
        <v>75</v>
      </c>
      <c r="AY218" s="16" t="s">
        <v>105</v>
      </c>
      <c r="BE218" s="136">
        <f>IF(N218="základní",J218,0)</f>
        <v>0</v>
      </c>
      <c r="BF218" s="136">
        <f>IF(N218="snížená",J218,0)</f>
        <v>0</v>
      </c>
      <c r="BG218" s="136">
        <f>IF(N218="zákl. přenesená",J218,0)</f>
        <v>0</v>
      </c>
      <c r="BH218" s="136">
        <f>IF(N218="sníž. přenesená",J218,0)</f>
        <v>0</v>
      </c>
      <c r="BI218" s="136">
        <f>IF(N218="nulová",J218,0)</f>
        <v>0</v>
      </c>
      <c r="BJ218" s="16" t="s">
        <v>73</v>
      </c>
      <c r="BK218" s="136">
        <f>ROUND(I218*H218,2)</f>
        <v>0</v>
      </c>
      <c r="BL218" s="16" t="s">
        <v>132</v>
      </c>
      <c r="BM218" s="135" t="s">
        <v>268</v>
      </c>
    </row>
    <row r="219" spans="2:65" s="1" customFormat="1" ht="19.5">
      <c r="B219" s="28"/>
      <c r="D219" s="137" t="s">
        <v>115</v>
      </c>
      <c r="F219" s="138" t="s">
        <v>269</v>
      </c>
      <c r="L219" s="28"/>
      <c r="M219" s="139"/>
      <c r="T219" s="52"/>
      <c r="AT219" s="16" t="s">
        <v>115</v>
      </c>
      <c r="AU219" s="16" t="s">
        <v>75</v>
      </c>
    </row>
    <row r="220" spans="2:65" s="1" customFormat="1" ht="24.2" customHeight="1">
      <c r="B220" s="123"/>
      <c r="C220" s="124" t="s">
        <v>270</v>
      </c>
      <c r="D220" s="124" t="s">
        <v>109</v>
      </c>
      <c r="E220" s="125" t="s">
        <v>271</v>
      </c>
      <c r="F220" s="126" t="s">
        <v>272</v>
      </c>
      <c r="G220" s="127" t="s">
        <v>131</v>
      </c>
      <c r="H220" s="128">
        <v>14.4</v>
      </c>
      <c r="I220" s="129"/>
      <c r="J220" s="129">
        <f>ROUND(I220*H220,2)</f>
        <v>0</v>
      </c>
      <c r="K220" s="130"/>
      <c r="L220" s="28"/>
      <c r="M220" s="131" t="s">
        <v>1</v>
      </c>
      <c r="N220" s="132" t="s">
        <v>33</v>
      </c>
      <c r="O220" s="133">
        <v>0.71</v>
      </c>
      <c r="P220" s="133">
        <f>O220*H220</f>
        <v>10.224</v>
      </c>
      <c r="Q220" s="133">
        <v>1.3956E-2</v>
      </c>
      <c r="R220" s="133">
        <f>Q220*H220</f>
        <v>0.20096639999999999</v>
      </c>
      <c r="S220" s="133">
        <v>0</v>
      </c>
      <c r="T220" s="134">
        <f>S220*H220</f>
        <v>0</v>
      </c>
      <c r="AR220" s="135" t="s">
        <v>132</v>
      </c>
      <c r="AT220" s="135" t="s">
        <v>109</v>
      </c>
      <c r="AU220" s="135" t="s">
        <v>75</v>
      </c>
      <c r="AY220" s="16" t="s">
        <v>105</v>
      </c>
      <c r="BE220" s="136">
        <f>IF(N220="základní",J220,0)</f>
        <v>0</v>
      </c>
      <c r="BF220" s="136">
        <f>IF(N220="snížená",J220,0)</f>
        <v>0</v>
      </c>
      <c r="BG220" s="136">
        <f>IF(N220="zákl. přenesená",J220,0)</f>
        <v>0</v>
      </c>
      <c r="BH220" s="136">
        <f>IF(N220="sníž. přenesená",J220,0)</f>
        <v>0</v>
      </c>
      <c r="BI220" s="136">
        <f>IF(N220="nulová",J220,0)</f>
        <v>0</v>
      </c>
      <c r="BJ220" s="16" t="s">
        <v>73</v>
      </c>
      <c r="BK220" s="136">
        <f>ROUND(I220*H220,2)</f>
        <v>0</v>
      </c>
      <c r="BL220" s="16" t="s">
        <v>132</v>
      </c>
      <c r="BM220" s="135" t="s">
        <v>273</v>
      </c>
    </row>
    <row r="221" spans="2:65" s="1" customFormat="1" ht="29.25">
      <c r="B221" s="28"/>
      <c r="D221" s="137" t="s">
        <v>115</v>
      </c>
      <c r="F221" s="138" t="s">
        <v>274</v>
      </c>
      <c r="L221" s="28"/>
      <c r="M221" s="139"/>
      <c r="T221" s="52"/>
      <c r="AT221" s="16" t="s">
        <v>115</v>
      </c>
      <c r="AU221" s="16" t="s">
        <v>75</v>
      </c>
    </row>
    <row r="222" spans="2:65" s="13" customFormat="1">
      <c r="B222" s="145"/>
      <c r="D222" s="137" t="s">
        <v>116</v>
      </c>
      <c r="E222" s="146" t="s">
        <v>1</v>
      </c>
      <c r="F222" s="147" t="s">
        <v>275</v>
      </c>
      <c r="H222" s="148">
        <v>3.9</v>
      </c>
      <c r="L222" s="145"/>
      <c r="M222" s="149"/>
      <c r="T222" s="150"/>
      <c r="AT222" s="146" t="s">
        <v>116</v>
      </c>
      <c r="AU222" s="146" t="s">
        <v>75</v>
      </c>
      <c r="AV222" s="13" t="s">
        <v>75</v>
      </c>
      <c r="AW222" s="13" t="s">
        <v>25</v>
      </c>
      <c r="AX222" s="13" t="s">
        <v>68</v>
      </c>
      <c r="AY222" s="146" t="s">
        <v>105</v>
      </c>
    </row>
    <row r="223" spans="2:65" s="13" customFormat="1">
      <c r="B223" s="145"/>
      <c r="D223" s="137" t="s">
        <v>116</v>
      </c>
      <c r="E223" s="146" t="s">
        <v>1</v>
      </c>
      <c r="F223" s="147" t="s">
        <v>275</v>
      </c>
      <c r="H223" s="148">
        <v>3.9</v>
      </c>
      <c r="L223" s="145"/>
      <c r="M223" s="149"/>
      <c r="T223" s="150"/>
      <c r="AT223" s="146" t="s">
        <v>116</v>
      </c>
      <c r="AU223" s="146" t="s">
        <v>75</v>
      </c>
      <c r="AV223" s="13" t="s">
        <v>75</v>
      </c>
      <c r="AW223" s="13" t="s">
        <v>25</v>
      </c>
      <c r="AX223" s="13" t="s">
        <v>68</v>
      </c>
      <c r="AY223" s="146" t="s">
        <v>105</v>
      </c>
    </row>
    <row r="224" spans="2:65" s="13" customFormat="1">
      <c r="B224" s="145"/>
      <c r="D224" s="137" t="s">
        <v>116</v>
      </c>
      <c r="E224" s="146" t="s">
        <v>1</v>
      </c>
      <c r="F224" s="147" t="s">
        <v>276</v>
      </c>
      <c r="H224" s="148">
        <v>4.8</v>
      </c>
      <c r="L224" s="145"/>
      <c r="M224" s="149"/>
      <c r="T224" s="150"/>
      <c r="AT224" s="146" t="s">
        <v>116</v>
      </c>
      <c r="AU224" s="146" t="s">
        <v>75</v>
      </c>
      <c r="AV224" s="13" t="s">
        <v>75</v>
      </c>
      <c r="AW224" s="13" t="s">
        <v>25</v>
      </c>
      <c r="AX224" s="13" t="s">
        <v>68</v>
      </c>
      <c r="AY224" s="146" t="s">
        <v>105</v>
      </c>
    </row>
    <row r="225" spans="2:65" s="13" customFormat="1">
      <c r="B225" s="145"/>
      <c r="D225" s="137" t="s">
        <v>116</v>
      </c>
      <c r="E225" s="146" t="s">
        <v>1</v>
      </c>
      <c r="F225" s="147" t="s">
        <v>277</v>
      </c>
      <c r="H225" s="148">
        <v>1.8</v>
      </c>
      <c r="L225" s="145"/>
      <c r="M225" s="149"/>
      <c r="T225" s="150"/>
      <c r="AT225" s="146" t="s">
        <v>116</v>
      </c>
      <c r="AU225" s="146" t="s">
        <v>75</v>
      </c>
      <c r="AV225" s="13" t="s">
        <v>75</v>
      </c>
      <c r="AW225" s="13" t="s">
        <v>25</v>
      </c>
      <c r="AX225" s="13" t="s">
        <v>68</v>
      </c>
      <c r="AY225" s="146" t="s">
        <v>105</v>
      </c>
    </row>
    <row r="226" spans="2:65" s="14" customFormat="1">
      <c r="B226" s="151"/>
      <c r="D226" s="137" t="s">
        <v>116</v>
      </c>
      <c r="E226" s="152" t="s">
        <v>1</v>
      </c>
      <c r="F226" s="153" t="s">
        <v>224</v>
      </c>
      <c r="H226" s="154">
        <v>14.4</v>
      </c>
      <c r="L226" s="151"/>
      <c r="M226" s="155"/>
      <c r="T226" s="156"/>
      <c r="AT226" s="152" t="s">
        <v>116</v>
      </c>
      <c r="AU226" s="152" t="s">
        <v>75</v>
      </c>
      <c r="AV226" s="14" t="s">
        <v>225</v>
      </c>
      <c r="AW226" s="14" t="s">
        <v>25</v>
      </c>
      <c r="AX226" s="14" t="s">
        <v>73</v>
      </c>
      <c r="AY226" s="152" t="s">
        <v>105</v>
      </c>
    </row>
    <row r="227" spans="2:65" s="1" customFormat="1" ht="16.5" customHeight="1">
      <c r="B227" s="123"/>
      <c r="C227" s="124" t="s">
        <v>278</v>
      </c>
      <c r="D227" s="124" t="s">
        <v>109</v>
      </c>
      <c r="E227" s="125" t="s">
        <v>279</v>
      </c>
      <c r="F227" s="126" t="s">
        <v>280</v>
      </c>
      <c r="G227" s="127" t="s">
        <v>158</v>
      </c>
      <c r="H227" s="128">
        <v>48</v>
      </c>
      <c r="I227" s="129"/>
      <c r="J227" s="129">
        <f>ROUND(I227*H227,2)</f>
        <v>0</v>
      </c>
      <c r="K227" s="130"/>
      <c r="L227" s="28"/>
      <c r="M227" s="131" t="s">
        <v>1</v>
      </c>
      <c r="N227" s="132" t="s">
        <v>33</v>
      </c>
      <c r="O227" s="133">
        <v>0.248</v>
      </c>
      <c r="P227" s="133">
        <f>O227*H227</f>
        <v>11.904</v>
      </c>
      <c r="Q227" s="133">
        <v>4.0000000000000003E-5</v>
      </c>
      <c r="R227" s="133">
        <f>Q227*H227</f>
        <v>1.9200000000000003E-3</v>
      </c>
      <c r="S227" s="133">
        <v>0</v>
      </c>
      <c r="T227" s="134">
        <f>S227*H227</f>
        <v>0</v>
      </c>
      <c r="AR227" s="135" t="s">
        <v>132</v>
      </c>
      <c r="AT227" s="135" t="s">
        <v>109</v>
      </c>
      <c r="AU227" s="135" t="s">
        <v>75</v>
      </c>
      <c r="AY227" s="16" t="s">
        <v>105</v>
      </c>
      <c r="BE227" s="136">
        <f>IF(N227="základní",J227,0)</f>
        <v>0</v>
      </c>
      <c r="BF227" s="136">
        <f>IF(N227="snížená",J227,0)</f>
        <v>0</v>
      </c>
      <c r="BG227" s="136">
        <f>IF(N227="zákl. přenesená",J227,0)</f>
        <v>0</v>
      </c>
      <c r="BH227" s="136">
        <f>IF(N227="sníž. přenesená",J227,0)</f>
        <v>0</v>
      </c>
      <c r="BI227" s="136">
        <f>IF(N227="nulová",J227,0)</f>
        <v>0</v>
      </c>
      <c r="BJ227" s="16" t="s">
        <v>73</v>
      </c>
      <c r="BK227" s="136">
        <f>ROUND(I227*H227,2)</f>
        <v>0</v>
      </c>
      <c r="BL227" s="16" t="s">
        <v>132</v>
      </c>
      <c r="BM227" s="135" t="s">
        <v>281</v>
      </c>
    </row>
    <row r="228" spans="2:65" s="1" customFormat="1" ht="19.5">
      <c r="B228" s="28"/>
      <c r="D228" s="137" t="s">
        <v>115</v>
      </c>
      <c r="F228" s="138" t="s">
        <v>282</v>
      </c>
      <c r="L228" s="28"/>
      <c r="M228" s="139"/>
      <c r="T228" s="52"/>
      <c r="AT228" s="16" t="s">
        <v>115</v>
      </c>
      <c r="AU228" s="16" t="s">
        <v>75</v>
      </c>
    </row>
    <row r="229" spans="2:65" s="13" customFormat="1">
      <c r="B229" s="145"/>
      <c r="D229" s="137" t="s">
        <v>116</v>
      </c>
      <c r="E229" s="146" t="s">
        <v>1</v>
      </c>
      <c r="F229" s="147" t="s">
        <v>283</v>
      </c>
      <c r="H229" s="148">
        <v>48</v>
      </c>
      <c r="L229" s="145"/>
      <c r="M229" s="149"/>
      <c r="T229" s="150"/>
      <c r="AT229" s="146" t="s">
        <v>116</v>
      </c>
      <c r="AU229" s="146" t="s">
        <v>75</v>
      </c>
      <c r="AV229" s="13" t="s">
        <v>75</v>
      </c>
      <c r="AW229" s="13" t="s">
        <v>25</v>
      </c>
      <c r="AX229" s="13" t="s">
        <v>73</v>
      </c>
      <c r="AY229" s="146" t="s">
        <v>105</v>
      </c>
    </row>
    <row r="230" spans="2:65" s="1" customFormat="1" ht="33" customHeight="1">
      <c r="B230" s="123"/>
      <c r="C230" s="124" t="s">
        <v>284</v>
      </c>
      <c r="D230" s="124" t="s">
        <v>109</v>
      </c>
      <c r="E230" s="125" t="s">
        <v>285</v>
      </c>
      <c r="F230" s="126" t="s">
        <v>286</v>
      </c>
      <c r="G230" s="127" t="s">
        <v>158</v>
      </c>
      <c r="H230" s="128">
        <v>48</v>
      </c>
      <c r="I230" s="129"/>
      <c r="J230" s="129">
        <f>ROUND(I230*H230,2)</f>
        <v>0</v>
      </c>
      <c r="K230" s="130"/>
      <c r="L230" s="28"/>
      <c r="M230" s="131" t="s">
        <v>1</v>
      </c>
      <c r="N230" s="132" t="s">
        <v>33</v>
      </c>
      <c r="O230" s="133">
        <v>0.69499999999999995</v>
      </c>
      <c r="P230" s="133">
        <f>O230*H230</f>
        <v>33.36</v>
      </c>
      <c r="Q230" s="133">
        <v>3.5122E-3</v>
      </c>
      <c r="R230" s="133">
        <f>Q230*H230</f>
        <v>0.1685856</v>
      </c>
      <c r="S230" s="133">
        <v>0</v>
      </c>
      <c r="T230" s="134">
        <f>S230*H230</f>
        <v>0</v>
      </c>
      <c r="AR230" s="135" t="s">
        <v>132</v>
      </c>
      <c r="AT230" s="135" t="s">
        <v>109</v>
      </c>
      <c r="AU230" s="135" t="s">
        <v>75</v>
      </c>
      <c r="AY230" s="16" t="s">
        <v>105</v>
      </c>
      <c r="BE230" s="136">
        <f>IF(N230="základní",J230,0)</f>
        <v>0</v>
      </c>
      <c r="BF230" s="136">
        <f>IF(N230="snížená",J230,0)</f>
        <v>0</v>
      </c>
      <c r="BG230" s="136">
        <f>IF(N230="zákl. přenesená",J230,0)</f>
        <v>0</v>
      </c>
      <c r="BH230" s="136">
        <f>IF(N230="sníž. přenesená",J230,0)</f>
        <v>0</v>
      </c>
      <c r="BI230" s="136">
        <f>IF(N230="nulová",J230,0)</f>
        <v>0</v>
      </c>
      <c r="BJ230" s="16" t="s">
        <v>73</v>
      </c>
      <c r="BK230" s="136">
        <f>ROUND(I230*H230,2)</f>
        <v>0</v>
      </c>
      <c r="BL230" s="16" t="s">
        <v>132</v>
      </c>
      <c r="BM230" s="135" t="s">
        <v>287</v>
      </c>
    </row>
    <row r="231" spans="2:65" s="1" customFormat="1" ht="19.5">
      <c r="B231" s="28"/>
      <c r="D231" s="137" t="s">
        <v>115</v>
      </c>
      <c r="F231" s="138" t="s">
        <v>288</v>
      </c>
      <c r="L231" s="28"/>
      <c r="M231" s="139"/>
      <c r="T231" s="52"/>
      <c r="AT231" s="16" t="s">
        <v>115</v>
      </c>
      <c r="AU231" s="16" t="s">
        <v>75</v>
      </c>
    </row>
    <row r="232" spans="2:65" s="13" customFormat="1">
      <c r="B232" s="145"/>
      <c r="D232" s="137" t="s">
        <v>116</v>
      </c>
      <c r="E232" s="146" t="s">
        <v>1</v>
      </c>
      <c r="F232" s="147" t="s">
        <v>173</v>
      </c>
      <c r="H232" s="148">
        <v>48</v>
      </c>
      <c r="L232" s="145"/>
      <c r="M232" s="149"/>
      <c r="T232" s="150"/>
      <c r="AT232" s="146" t="s">
        <v>116</v>
      </c>
      <c r="AU232" s="146" t="s">
        <v>75</v>
      </c>
      <c r="AV232" s="13" t="s">
        <v>75</v>
      </c>
      <c r="AW232" s="13" t="s">
        <v>25</v>
      </c>
      <c r="AX232" s="13" t="s">
        <v>73</v>
      </c>
      <c r="AY232" s="146" t="s">
        <v>105</v>
      </c>
    </row>
    <row r="233" spans="2:65" s="1" customFormat="1" ht="49.15" customHeight="1">
      <c r="B233" s="123"/>
      <c r="C233" s="124" t="s">
        <v>289</v>
      </c>
      <c r="D233" s="124" t="s">
        <v>109</v>
      </c>
      <c r="E233" s="125" t="s">
        <v>290</v>
      </c>
      <c r="F233" s="126" t="s">
        <v>291</v>
      </c>
      <c r="G233" s="127" t="s">
        <v>131</v>
      </c>
      <c r="H233" s="128">
        <v>12</v>
      </c>
      <c r="I233" s="129"/>
      <c r="J233" s="129">
        <f>ROUND(I233*H233,2)</f>
        <v>0</v>
      </c>
      <c r="K233" s="130"/>
      <c r="L233" s="28"/>
      <c r="M233" s="131" t="s">
        <v>1</v>
      </c>
      <c r="N233" s="132" t="s">
        <v>33</v>
      </c>
      <c r="O233" s="133">
        <v>5.8000000000000003E-2</v>
      </c>
      <c r="P233" s="133">
        <f>O233*H233</f>
        <v>0.69600000000000006</v>
      </c>
      <c r="Q233" s="133">
        <v>2.3E-3</v>
      </c>
      <c r="R233" s="133">
        <f>Q233*H233</f>
        <v>2.76E-2</v>
      </c>
      <c r="S233" s="133">
        <v>0</v>
      </c>
      <c r="T233" s="134">
        <f>S233*H233</f>
        <v>0</v>
      </c>
      <c r="AR233" s="135" t="s">
        <v>132</v>
      </c>
      <c r="AT233" s="135" t="s">
        <v>109</v>
      </c>
      <c r="AU233" s="135" t="s">
        <v>75</v>
      </c>
      <c r="AY233" s="16" t="s">
        <v>105</v>
      </c>
      <c r="BE233" s="136">
        <f>IF(N233="základní",J233,0)</f>
        <v>0</v>
      </c>
      <c r="BF233" s="136">
        <f>IF(N233="snížená",J233,0)</f>
        <v>0</v>
      </c>
      <c r="BG233" s="136">
        <f>IF(N233="zákl. přenesená",J233,0)</f>
        <v>0</v>
      </c>
      <c r="BH233" s="136">
        <f>IF(N233="sníž. přenesená",J233,0)</f>
        <v>0</v>
      </c>
      <c r="BI233" s="136">
        <f>IF(N233="nulová",J233,0)</f>
        <v>0</v>
      </c>
      <c r="BJ233" s="16" t="s">
        <v>73</v>
      </c>
      <c r="BK233" s="136">
        <f>ROUND(I233*H233,2)</f>
        <v>0</v>
      </c>
      <c r="BL233" s="16" t="s">
        <v>132</v>
      </c>
      <c r="BM233" s="135" t="s">
        <v>292</v>
      </c>
    </row>
    <row r="234" spans="2:65" s="1" customFormat="1" ht="29.25">
      <c r="B234" s="28"/>
      <c r="D234" s="137" t="s">
        <v>115</v>
      </c>
      <c r="F234" s="138" t="s">
        <v>293</v>
      </c>
      <c r="L234" s="28"/>
      <c r="M234" s="139"/>
      <c r="T234" s="52"/>
      <c r="AT234" s="16" t="s">
        <v>115</v>
      </c>
      <c r="AU234" s="16" t="s">
        <v>75</v>
      </c>
    </row>
    <row r="235" spans="2:65" s="1" customFormat="1" ht="33" customHeight="1">
      <c r="B235" s="123"/>
      <c r="C235" s="124" t="s">
        <v>294</v>
      </c>
      <c r="D235" s="124" t="s">
        <v>109</v>
      </c>
      <c r="E235" s="125" t="s">
        <v>295</v>
      </c>
      <c r="F235" s="126" t="s">
        <v>296</v>
      </c>
      <c r="G235" s="127" t="s">
        <v>193</v>
      </c>
      <c r="H235" s="128">
        <v>5.39</v>
      </c>
      <c r="I235" s="129"/>
      <c r="J235" s="129">
        <f>ROUND(I235*H235,2)</f>
        <v>0</v>
      </c>
      <c r="K235" s="130"/>
      <c r="L235" s="28"/>
      <c r="M235" s="131" t="s">
        <v>1</v>
      </c>
      <c r="N235" s="132" t="s">
        <v>33</v>
      </c>
      <c r="O235" s="133">
        <v>4.6050000000000004</v>
      </c>
      <c r="P235" s="133">
        <f>O235*H235</f>
        <v>24.82095</v>
      </c>
      <c r="Q235" s="133">
        <v>0</v>
      </c>
      <c r="R235" s="133">
        <f>Q235*H235</f>
        <v>0</v>
      </c>
      <c r="S235" s="133">
        <v>0</v>
      </c>
      <c r="T235" s="134">
        <f>S235*H235</f>
        <v>0</v>
      </c>
      <c r="AR235" s="135" t="s">
        <v>225</v>
      </c>
      <c r="AT235" s="135" t="s">
        <v>109</v>
      </c>
      <c r="AU235" s="135" t="s">
        <v>75</v>
      </c>
      <c r="AY235" s="16" t="s">
        <v>105</v>
      </c>
      <c r="BE235" s="136">
        <f>IF(N235="základní",J235,0)</f>
        <v>0</v>
      </c>
      <c r="BF235" s="136">
        <f>IF(N235="snížená",J235,0)</f>
        <v>0</v>
      </c>
      <c r="BG235" s="136">
        <f>IF(N235="zákl. přenesená",J235,0)</f>
        <v>0</v>
      </c>
      <c r="BH235" s="136">
        <f>IF(N235="sníž. přenesená",J235,0)</f>
        <v>0</v>
      </c>
      <c r="BI235" s="136">
        <f>IF(N235="nulová",J235,0)</f>
        <v>0</v>
      </c>
      <c r="BJ235" s="16" t="s">
        <v>73</v>
      </c>
      <c r="BK235" s="136">
        <f>ROUND(I235*H235,2)</f>
        <v>0</v>
      </c>
      <c r="BL235" s="16" t="s">
        <v>225</v>
      </c>
      <c r="BM235" s="135" t="s">
        <v>297</v>
      </c>
    </row>
    <row r="236" spans="2:65" s="1" customFormat="1" ht="29.25">
      <c r="B236" s="28"/>
      <c r="D236" s="137" t="s">
        <v>115</v>
      </c>
      <c r="F236" s="138" t="s">
        <v>298</v>
      </c>
      <c r="L236" s="28"/>
      <c r="M236" s="139"/>
      <c r="T236" s="52"/>
      <c r="AT236" s="16" t="s">
        <v>115</v>
      </c>
      <c r="AU236" s="16" t="s">
        <v>75</v>
      </c>
    </row>
    <row r="237" spans="2:65" s="11" customFormat="1" ht="22.9" customHeight="1">
      <c r="B237" s="112"/>
      <c r="D237" s="113" t="s">
        <v>67</v>
      </c>
      <c r="E237" s="121" t="s">
        <v>299</v>
      </c>
      <c r="F237" s="121" t="s">
        <v>300</v>
      </c>
      <c r="J237" s="122">
        <f>BK237</f>
        <v>0</v>
      </c>
      <c r="L237" s="112"/>
      <c r="M237" s="116"/>
      <c r="P237" s="117">
        <f>SUM(P238:P287)</f>
        <v>91.59853600000001</v>
      </c>
      <c r="R237" s="117">
        <f>SUM(R238:R287)</f>
        <v>1.41116</v>
      </c>
      <c r="T237" s="118">
        <f>SUM(T238:T287)</f>
        <v>0</v>
      </c>
      <c r="AR237" s="113" t="s">
        <v>75</v>
      </c>
      <c r="AT237" s="119" t="s">
        <v>67</v>
      </c>
      <c r="AU237" s="119" t="s">
        <v>73</v>
      </c>
      <c r="AY237" s="113" t="s">
        <v>105</v>
      </c>
      <c r="BK237" s="120">
        <f>SUM(BK238:BK287)</f>
        <v>0</v>
      </c>
    </row>
    <row r="238" spans="2:65" s="1" customFormat="1" ht="24.2" customHeight="1">
      <c r="B238" s="123"/>
      <c r="C238" s="124" t="s">
        <v>301</v>
      </c>
      <c r="D238" s="124" t="s">
        <v>109</v>
      </c>
      <c r="E238" s="125" t="s">
        <v>302</v>
      </c>
      <c r="F238" s="126" t="s">
        <v>303</v>
      </c>
      <c r="G238" s="127" t="s">
        <v>131</v>
      </c>
      <c r="H238" s="128">
        <v>201</v>
      </c>
      <c r="I238" s="129"/>
      <c r="J238" s="129">
        <f>ROUND(I238*H238,2)</f>
        <v>0</v>
      </c>
      <c r="K238" s="130"/>
      <c r="L238" s="28"/>
      <c r="M238" s="131" t="s">
        <v>1</v>
      </c>
      <c r="N238" s="132" t="s">
        <v>33</v>
      </c>
      <c r="O238" s="133">
        <v>0.18</v>
      </c>
      <c r="P238" s="133">
        <f>O238*H238</f>
        <v>36.18</v>
      </c>
      <c r="Q238" s="133">
        <v>2.0400000000000001E-3</v>
      </c>
      <c r="R238" s="133">
        <f>Q238*H238</f>
        <v>0.41004000000000002</v>
      </c>
      <c r="S238" s="133">
        <v>0</v>
      </c>
      <c r="T238" s="134">
        <f>S238*H238</f>
        <v>0</v>
      </c>
      <c r="AR238" s="135" t="s">
        <v>132</v>
      </c>
      <c r="AT238" s="135" t="s">
        <v>109</v>
      </c>
      <c r="AU238" s="135" t="s">
        <v>75</v>
      </c>
      <c r="AY238" s="16" t="s">
        <v>105</v>
      </c>
      <c r="BE238" s="136">
        <f>IF(N238="základní",J238,0)</f>
        <v>0</v>
      </c>
      <c r="BF238" s="136">
        <f>IF(N238="snížená",J238,0)</f>
        <v>0</v>
      </c>
      <c r="BG238" s="136">
        <f>IF(N238="zákl. přenesená",J238,0)</f>
        <v>0</v>
      </c>
      <c r="BH238" s="136">
        <f>IF(N238="sníž. přenesená",J238,0)</f>
        <v>0</v>
      </c>
      <c r="BI238" s="136">
        <f>IF(N238="nulová",J238,0)</f>
        <v>0</v>
      </c>
      <c r="BJ238" s="16" t="s">
        <v>73</v>
      </c>
      <c r="BK238" s="136">
        <f>ROUND(I238*H238,2)</f>
        <v>0</v>
      </c>
      <c r="BL238" s="16" t="s">
        <v>132</v>
      </c>
      <c r="BM238" s="135" t="s">
        <v>304</v>
      </c>
    </row>
    <row r="239" spans="2:65" s="1" customFormat="1" ht="29.25">
      <c r="B239" s="28"/>
      <c r="D239" s="137" t="s">
        <v>115</v>
      </c>
      <c r="F239" s="138" t="s">
        <v>305</v>
      </c>
      <c r="L239" s="28"/>
      <c r="M239" s="139"/>
      <c r="T239" s="52"/>
      <c r="AT239" s="16" t="s">
        <v>115</v>
      </c>
      <c r="AU239" s="16" t="s">
        <v>75</v>
      </c>
    </row>
    <row r="240" spans="2:65" s="12" customFormat="1">
      <c r="B240" s="140"/>
      <c r="D240" s="137" t="s">
        <v>116</v>
      </c>
      <c r="E240" s="141" t="s">
        <v>1</v>
      </c>
      <c r="F240" s="142" t="s">
        <v>306</v>
      </c>
      <c r="H240" s="141" t="s">
        <v>1</v>
      </c>
      <c r="L240" s="140"/>
      <c r="M240" s="143"/>
      <c r="T240" s="144"/>
      <c r="AT240" s="141" t="s">
        <v>116</v>
      </c>
      <c r="AU240" s="141" t="s">
        <v>75</v>
      </c>
      <c r="AV240" s="12" t="s">
        <v>73</v>
      </c>
      <c r="AW240" s="12" t="s">
        <v>25</v>
      </c>
      <c r="AX240" s="12" t="s">
        <v>68</v>
      </c>
      <c r="AY240" s="141" t="s">
        <v>105</v>
      </c>
    </row>
    <row r="241" spans="2:65" s="13" customFormat="1">
      <c r="B241" s="145"/>
      <c r="D241" s="137" t="s">
        <v>116</v>
      </c>
      <c r="E241" s="146" t="s">
        <v>1</v>
      </c>
      <c r="F241" s="147" t="s">
        <v>135</v>
      </c>
      <c r="H241" s="148">
        <v>208</v>
      </c>
      <c r="L241" s="145"/>
      <c r="M241" s="149"/>
      <c r="T241" s="150"/>
      <c r="AT241" s="146" t="s">
        <v>116</v>
      </c>
      <c r="AU241" s="146" t="s">
        <v>75</v>
      </c>
      <c r="AV241" s="13" t="s">
        <v>75</v>
      </c>
      <c r="AW241" s="13" t="s">
        <v>25</v>
      </c>
      <c r="AX241" s="13" t="s">
        <v>68</v>
      </c>
      <c r="AY241" s="146" t="s">
        <v>105</v>
      </c>
    </row>
    <row r="242" spans="2:65" s="12" customFormat="1">
      <c r="B242" s="140"/>
      <c r="D242" s="137" t="s">
        <v>116</v>
      </c>
      <c r="E242" s="141" t="s">
        <v>1</v>
      </c>
      <c r="F242" s="142" t="s">
        <v>307</v>
      </c>
      <c r="H242" s="141" t="s">
        <v>1</v>
      </c>
      <c r="L242" s="140"/>
      <c r="M242" s="143"/>
      <c r="T242" s="144"/>
      <c r="AT242" s="141" t="s">
        <v>116</v>
      </c>
      <c r="AU242" s="141" t="s">
        <v>75</v>
      </c>
      <c r="AV242" s="12" t="s">
        <v>73</v>
      </c>
      <c r="AW242" s="12" t="s">
        <v>25</v>
      </c>
      <c r="AX242" s="12" t="s">
        <v>68</v>
      </c>
      <c r="AY242" s="141" t="s">
        <v>105</v>
      </c>
    </row>
    <row r="243" spans="2:65" s="13" customFormat="1">
      <c r="B243" s="145"/>
      <c r="D243" s="137" t="s">
        <v>116</v>
      </c>
      <c r="E243" s="146" t="s">
        <v>1</v>
      </c>
      <c r="F243" s="147" t="s">
        <v>308</v>
      </c>
      <c r="H243" s="148">
        <v>-7</v>
      </c>
      <c r="L243" s="145"/>
      <c r="M243" s="149"/>
      <c r="T243" s="150"/>
      <c r="AT243" s="146" t="s">
        <v>116</v>
      </c>
      <c r="AU243" s="146" t="s">
        <v>75</v>
      </c>
      <c r="AV243" s="13" t="s">
        <v>75</v>
      </c>
      <c r="AW243" s="13" t="s">
        <v>25</v>
      </c>
      <c r="AX243" s="13" t="s">
        <v>68</v>
      </c>
      <c r="AY243" s="146" t="s">
        <v>105</v>
      </c>
    </row>
    <row r="244" spans="2:65" s="14" customFormat="1">
      <c r="B244" s="151"/>
      <c r="D244" s="137" t="s">
        <v>116</v>
      </c>
      <c r="E244" s="152" t="s">
        <v>1</v>
      </c>
      <c r="F244" s="153" t="s">
        <v>224</v>
      </c>
      <c r="H244" s="154">
        <v>201</v>
      </c>
      <c r="L244" s="151"/>
      <c r="M244" s="155"/>
      <c r="T244" s="156"/>
      <c r="AT244" s="152" t="s">
        <v>116</v>
      </c>
      <c r="AU244" s="152" t="s">
        <v>75</v>
      </c>
      <c r="AV244" s="14" t="s">
        <v>225</v>
      </c>
      <c r="AW244" s="14" t="s">
        <v>25</v>
      </c>
      <c r="AX244" s="14" t="s">
        <v>73</v>
      </c>
      <c r="AY244" s="152" t="s">
        <v>105</v>
      </c>
    </row>
    <row r="245" spans="2:65" s="1" customFormat="1" ht="24.2" customHeight="1">
      <c r="B245" s="123"/>
      <c r="C245" s="157" t="s">
        <v>309</v>
      </c>
      <c r="D245" s="157" t="s">
        <v>226</v>
      </c>
      <c r="E245" s="158" t="s">
        <v>310</v>
      </c>
      <c r="F245" s="159" t="s">
        <v>311</v>
      </c>
      <c r="G245" s="160" t="s">
        <v>131</v>
      </c>
      <c r="H245" s="161">
        <v>218.4</v>
      </c>
      <c r="I245" s="162"/>
      <c r="J245" s="162">
        <f>ROUND(I245*H245,2)</f>
        <v>0</v>
      </c>
      <c r="K245" s="163"/>
      <c r="L245" s="164"/>
      <c r="M245" s="165" t="s">
        <v>1</v>
      </c>
      <c r="N245" s="166" t="s">
        <v>33</v>
      </c>
      <c r="O245" s="133">
        <v>0</v>
      </c>
      <c r="P245" s="133">
        <f>O245*H245</f>
        <v>0</v>
      </c>
      <c r="Q245" s="133">
        <v>3.0000000000000001E-3</v>
      </c>
      <c r="R245" s="133">
        <f>Q245*H245</f>
        <v>0.6552</v>
      </c>
      <c r="S245" s="133">
        <v>0</v>
      </c>
      <c r="T245" s="134">
        <f>S245*H245</f>
        <v>0</v>
      </c>
      <c r="AR245" s="135" t="s">
        <v>108</v>
      </c>
      <c r="AT245" s="135" t="s">
        <v>226</v>
      </c>
      <c r="AU245" s="135" t="s">
        <v>75</v>
      </c>
      <c r="AY245" s="16" t="s">
        <v>105</v>
      </c>
      <c r="BE245" s="136">
        <f>IF(N245="základní",J245,0)</f>
        <v>0</v>
      </c>
      <c r="BF245" s="136">
        <f>IF(N245="snížená",J245,0)</f>
        <v>0</v>
      </c>
      <c r="BG245" s="136">
        <f>IF(N245="zákl. přenesená",J245,0)</f>
        <v>0</v>
      </c>
      <c r="BH245" s="136">
        <f>IF(N245="sníž. přenesená",J245,0)</f>
        <v>0</v>
      </c>
      <c r="BI245" s="136">
        <f>IF(N245="nulová",J245,0)</f>
        <v>0</v>
      </c>
      <c r="BJ245" s="16" t="s">
        <v>73</v>
      </c>
      <c r="BK245" s="136">
        <f>ROUND(I245*H245,2)</f>
        <v>0</v>
      </c>
      <c r="BL245" s="16" t="s">
        <v>132</v>
      </c>
      <c r="BM245" s="135" t="s">
        <v>312</v>
      </c>
    </row>
    <row r="246" spans="2:65" s="1" customFormat="1" ht="19.5">
      <c r="B246" s="28"/>
      <c r="D246" s="137" t="s">
        <v>115</v>
      </c>
      <c r="F246" s="138" t="s">
        <v>311</v>
      </c>
      <c r="L246" s="28"/>
      <c r="M246" s="139"/>
      <c r="T246" s="52"/>
      <c r="AT246" s="16" t="s">
        <v>115</v>
      </c>
      <c r="AU246" s="16" t="s">
        <v>75</v>
      </c>
    </row>
    <row r="247" spans="2:65" s="13" customFormat="1">
      <c r="B247" s="145"/>
      <c r="D247" s="137" t="s">
        <v>116</v>
      </c>
      <c r="E247" s="146" t="s">
        <v>1</v>
      </c>
      <c r="F247" s="147" t="s">
        <v>144</v>
      </c>
      <c r="H247" s="148">
        <v>208</v>
      </c>
      <c r="L247" s="145"/>
      <c r="M247" s="149"/>
      <c r="T247" s="150"/>
      <c r="AT247" s="146" t="s">
        <v>116</v>
      </c>
      <c r="AU247" s="146" t="s">
        <v>75</v>
      </c>
      <c r="AV247" s="13" t="s">
        <v>75</v>
      </c>
      <c r="AW247" s="13" t="s">
        <v>25</v>
      </c>
      <c r="AX247" s="13" t="s">
        <v>73</v>
      </c>
      <c r="AY247" s="146" t="s">
        <v>105</v>
      </c>
    </row>
    <row r="248" spans="2:65" s="13" customFormat="1">
      <c r="B248" s="145"/>
      <c r="D248" s="137" t="s">
        <v>116</v>
      </c>
      <c r="F248" s="147" t="s">
        <v>313</v>
      </c>
      <c r="H248" s="148">
        <v>218.4</v>
      </c>
      <c r="L248" s="145"/>
      <c r="M248" s="149"/>
      <c r="T248" s="150"/>
      <c r="AT248" s="146" t="s">
        <v>116</v>
      </c>
      <c r="AU248" s="146" t="s">
        <v>75</v>
      </c>
      <c r="AV248" s="13" t="s">
        <v>75</v>
      </c>
      <c r="AW248" s="13" t="s">
        <v>3</v>
      </c>
      <c r="AX248" s="13" t="s">
        <v>73</v>
      </c>
      <c r="AY248" s="146" t="s">
        <v>105</v>
      </c>
    </row>
    <row r="249" spans="2:65" s="1" customFormat="1" ht="24.2" customHeight="1">
      <c r="B249" s="123"/>
      <c r="C249" s="124" t="s">
        <v>314</v>
      </c>
      <c r="D249" s="124" t="s">
        <v>109</v>
      </c>
      <c r="E249" s="125" t="s">
        <v>315</v>
      </c>
      <c r="F249" s="126" t="s">
        <v>316</v>
      </c>
      <c r="G249" s="127" t="s">
        <v>131</v>
      </c>
      <c r="H249" s="128">
        <v>201</v>
      </c>
      <c r="I249" s="129"/>
      <c r="J249" s="129">
        <f>ROUND(I249*H249,2)</f>
        <v>0</v>
      </c>
      <c r="K249" s="130"/>
      <c r="L249" s="28"/>
      <c r="M249" s="131" t="s">
        <v>1</v>
      </c>
      <c r="N249" s="132" t="s">
        <v>33</v>
      </c>
      <c r="O249" s="133">
        <v>0.16</v>
      </c>
      <c r="P249" s="133">
        <f>O249*H249</f>
        <v>32.160000000000004</v>
      </c>
      <c r="Q249" s="133">
        <v>0</v>
      </c>
      <c r="R249" s="133">
        <f>Q249*H249</f>
        <v>0</v>
      </c>
      <c r="S249" s="133">
        <v>0</v>
      </c>
      <c r="T249" s="134">
        <f>S249*H249</f>
        <v>0</v>
      </c>
      <c r="AR249" s="135" t="s">
        <v>132</v>
      </c>
      <c r="AT249" s="135" t="s">
        <v>109</v>
      </c>
      <c r="AU249" s="135" t="s">
        <v>75</v>
      </c>
      <c r="AY249" s="16" t="s">
        <v>105</v>
      </c>
      <c r="BE249" s="136">
        <f>IF(N249="základní",J249,0)</f>
        <v>0</v>
      </c>
      <c r="BF249" s="136">
        <f>IF(N249="snížená",J249,0)</f>
        <v>0</v>
      </c>
      <c r="BG249" s="136">
        <f>IF(N249="zákl. přenesená",J249,0)</f>
        <v>0</v>
      </c>
      <c r="BH249" s="136">
        <f>IF(N249="sníž. přenesená",J249,0)</f>
        <v>0</v>
      </c>
      <c r="BI249" s="136">
        <f>IF(N249="nulová",J249,0)</f>
        <v>0</v>
      </c>
      <c r="BJ249" s="16" t="s">
        <v>73</v>
      </c>
      <c r="BK249" s="136">
        <f>ROUND(I249*H249,2)</f>
        <v>0</v>
      </c>
      <c r="BL249" s="16" t="s">
        <v>132</v>
      </c>
      <c r="BM249" s="135" t="s">
        <v>317</v>
      </c>
    </row>
    <row r="250" spans="2:65" s="1" customFormat="1" ht="19.5">
      <c r="B250" s="28"/>
      <c r="D250" s="137" t="s">
        <v>115</v>
      </c>
      <c r="F250" s="138" t="s">
        <v>318</v>
      </c>
      <c r="L250" s="28"/>
      <c r="M250" s="139"/>
      <c r="T250" s="52"/>
      <c r="AT250" s="16" t="s">
        <v>115</v>
      </c>
      <c r="AU250" s="16" t="s">
        <v>75</v>
      </c>
    </row>
    <row r="251" spans="2:65" s="12" customFormat="1">
      <c r="B251" s="140"/>
      <c r="D251" s="137" t="s">
        <v>116</v>
      </c>
      <c r="E251" s="141" t="s">
        <v>1</v>
      </c>
      <c r="F251" s="142" t="s">
        <v>306</v>
      </c>
      <c r="H251" s="141" t="s">
        <v>1</v>
      </c>
      <c r="L251" s="140"/>
      <c r="M251" s="143"/>
      <c r="T251" s="144"/>
      <c r="AT251" s="141" t="s">
        <v>116</v>
      </c>
      <c r="AU251" s="141" t="s">
        <v>75</v>
      </c>
      <c r="AV251" s="12" t="s">
        <v>73</v>
      </c>
      <c r="AW251" s="12" t="s">
        <v>25</v>
      </c>
      <c r="AX251" s="12" t="s">
        <v>68</v>
      </c>
      <c r="AY251" s="141" t="s">
        <v>105</v>
      </c>
    </row>
    <row r="252" spans="2:65" s="13" customFormat="1">
      <c r="B252" s="145"/>
      <c r="D252" s="137" t="s">
        <v>116</v>
      </c>
      <c r="E252" s="146" t="s">
        <v>1</v>
      </c>
      <c r="F252" s="147" t="s">
        <v>135</v>
      </c>
      <c r="H252" s="148">
        <v>208</v>
      </c>
      <c r="L252" s="145"/>
      <c r="M252" s="149"/>
      <c r="T252" s="150"/>
      <c r="AT252" s="146" t="s">
        <v>116</v>
      </c>
      <c r="AU252" s="146" t="s">
        <v>75</v>
      </c>
      <c r="AV252" s="13" t="s">
        <v>75</v>
      </c>
      <c r="AW252" s="13" t="s">
        <v>25</v>
      </c>
      <c r="AX252" s="13" t="s">
        <v>68</v>
      </c>
      <c r="AY252" s="146" t="s">
        <v>105</v>
      </c>
    </row>
    <row r="253" spans="2:65" s="12" customFormat="1">
      <c r="B253" s="140"/>
      <c r="D253" s="137" t="s">
        <v>116</v>
      </c>
      <c r="E253" s="141" t="s">
        <v>1</v>
      </c>
      <c r="F253" s="142" t="s">
        <v>307</v>
      </c>
      <c r="H253" s="141" t="s">
        <v>1</v>
      </c>
      <c r="L253" s="140"/>
      <c r="M253" s="143"/>
      <c r="T253" s="144"/>
      <c r="AT253" s="141" t="s">
        <v>116</v>
      </c>
      <c r="AU253" s="141" t="s">
        <v>75</v>
      </c>
      <c r="AV253" s="12" t="s">
        <v>73</v>
      </c>
      <c r="AW253" s="12" t="s">
        <v>25</v>
      </c>
      <c r="AX253" s="12" t="s">
        <v>68</v>
      </c>
      <c r="AY253" s="141" t="s">
        <v>105</v>
      </c>
    </row>
    <row r="254" spans="2:65" s="13" customFormat="1">
      <c r="B254" s="145"/>
      <c r="D254" s="137" t="s">
        <v>116</v>
      </c>
      <c r="E254" s="146" t="s">
        <v>1</v>
      </c>
      <c r="F254" s="147" t="s">
        <v>308</v>
      </c>
      <c r="H254" s="148">
        <v>-7</v>
      </c>
      <c r="L254" s="145"/>
      <c r="M254" s="149"/>
      <c r="T254" s="150"/>
      <c r="AT254" s="146" t="s">
        <v>116</v>
      </c>
      <c r="AU254" s="146" t="s">
        <v>75</v>
      </c>
      <c r="AV254" s="13" t="s">
        <v>75</v>
      </c>
      <c r="AW254" s="13" t="s">
        <v>25</v>
      </c>
      <c r="AX254" s="13" t="s">
        <v>68</v>
      </c>
      <c r="AY254" s="146" t="s">
        <v>105</v>
      </c>
    </row>
    <row r="255" spans="2:65" s="14" customFormat="1">
      <c r="B255" s="151"/>
      <c r="D255" s="137" t="s">
        <v>116</v>
      </c>
      <c r="E255" s="152" t="s">
        <v>1</v>
      </c>
      <c r="F255" s="153" t="s">
        <v>224</v>
      </c>
      <c r="H255" s="154">
        <v>201</v>
      </c>
      <c r="L255" s="151"/>
      <c r="M255" s="155"/>
      <c r="T255" s="156"/>
      <c r="AT255" s="152" t="s">
        <v>116</v>
      </c>
      <c r="AU255" s="152" t="s">
        <v>75</v>
      </c>
      <c r="AV255" s="14" t="s">
        <v>225</v>
      </c>
      <c r="AW255" s="14" t="s">
        <v>25</v>
      </c>
      <c r="AX255" s="14" t="s">
        <v>73</v>
      </c>
      <c r="AY255" s="152" t="s">
        <v>105</v>
      </c>
    </row>
    <row r="256" spans="2:65" s="1" customFormat="1" ht="16.5" customHeight="1">
      <c r="B256" s="123"/>
      <c r="C256" s="157" t="s">
        <v>319</v>
      </c>
      <c r="D256" s="157" t="s">
        <v>226</v>
      </c>
      <c r="E256" s="158" t="s">
        <v>320</v>
      </c>
      <c r="F256" s="159" t="s">
        <v>321</v>
      </c>
      <c r="G256" s="160" t="s">
        <v>322</v>
      </c>
      <c r="H256" s="161">
        <v>3.5</v>
      </c>
      <c r="I256" s="162"/>
      <c r="J256" s="162">
        <f>ROUND(I256*H256,2)</f>
        <v>0</v>
      </c>
      <c r="K256" s="163"/>
      <c r="L256" s="164"/>
      <c r="M256" s="165" t="s">
        <v>1</v>
      </c>
      <c r="N256" s="166" t="s">
        <v>33</v>
      </c>
      <c r="O256" s="133">
        <v>0</v>
      </c>
      <c r="P256" s="133">
        <f>O256*H256</f>
        <v>0</v>
      </c>
      <c r="Q256" s="133">
        <v>0.02</v>
      </c>
      <c r="R256" s="133">
        <f>Q256*H256</f>
        <v>7.0000000000000007E-2</v>
      </c>
      <c r="S256" s="133">
        <v>0</v>
      </c>
      <c r="T256" s="134">
        <f>S256*H256</f>
        <v>0</v>
      </c>
      <c r="AR256" s="135" t="s">
        <v>108</v>
      </c>
      <c r="AT256" s="135" t="s">
        <v>226</v>
      </c>
      <c r="AU256" s="135" t="s">
        <v>75</v>
      </c>
      <c r="AY256" s="16" t="s">
        <v>105</v>
      </c>
      <c r="BE256" s="136">
        <f>IF(N256="základní",J256,0)</f>
        <v>0</v>
      </c>
      <c r="BF256" s="136">
        <f>IF(N256="snížená",J256,0)</f>
        <v>0</v>
      </c>
      <c r="BG256" s="136">
        <f>IF(N256="zákl. přenesená",J256,0)</f>
        <v>0</v>
      </c>
      <c r="BH256" s="136">
        <f>IF(N256="sníž. přenesená",J256,0)</f>
        <v>0</v>
      </c>
      <c r="BI256" s="136">
        <f>IF(N256="nulová",J256,0)</f>
        <v>0</v>
      </c>
      <c r="BJ256" s="16" t="s">
        <v>73</v>
      </c>
      <c r="BK256" s="136">
        <f>ROUND(I256*H256,2)</f>
        <v>0</v>
      </c>
      <c r="BL256" s="16" t="s">
        <v>132</v>
      </c>
      <c r="BM256" s="135" t="s">
        <v>323</v>
      </c>
    </row>
    <row r="257" spans="2:65" s="1" customFormat="1">
      <c r="B257" s="28"/>
      <c r="D257" s="137" t="s">
        <v>115</v>
      </c>
      <c r="F257" s="138" t="s">
        <v>321</v>
      </c>
      <c r="L257" s="28"/>
      <c r="M257" s="139"/>
      <c r="T257" s="52"/>
      <c r="AT257" s="16" t="s">
        <v>115</v>
      </c>
      <c r="AU257" s="16" t="s">
        <v>75</v>
      </c>
    </row>
    <row r="258" spans="2:65" s="1" customFormat="1" ht="24.2" customHeight="1">
      <c r="B258" s="123"/>
      <c r="C258" s="124" t="s">
        <v>324</v>
      </c>
      <c r="D258" s="124" t="s">
        <v>109</v>
      </c>
      <c r="E258" s="125" t="s">
        <v>325</v>
      </c>
      <c r="F258" s="126" t="s">
        <v>326</v>
      </c>
      <c r="G258" s="127" t="s">
        <v>158</v>
      </c>
      <c r="H258" s="128">
        <v>58</v>
      </c>
      <c r="I258" s="129"/>
      <c r="J258" s="129">
        <f>ROUND(I258*H258,2)</f>
        <v>0</v>
      </c>
      <c r="K258" s="130"/>
      <c r="L258" s="28"/>
      <c r="M258" s="131" t="s">
        <v>1</v>
      </c>
      <c r="N258" s="132" t="s">
        <v>33</v>
      </c>
      <c r="O258" s="133">
        <v>4.4999999999999998E-2</v>
      </c>
      <c r="P258" s="133">
        <f>O258*H258</f>
        <v>2.61</v>
      </c>
      <c r="Q258" s="133">
        <v>0</v>
      </c>
      <c r="R258" s="133">
        <f>Q258*H258</f>
        <v>0</v>
      </c>
      <c r="S258" s="133">
        <v>0</v>
      </c>
      <c r="T258" s="134">
        <f>S258*H258</f>
        <v>0</v>
      </c>
      <c r="AR258" s="135" t="s">
        <v>225</v>
      </c>
      <c r="AT258" s="135" t="s">
        <v>109</v>
      </c>
      <c r="AU258" s="135" t="s">
        <v>75</v>
      </c>
      <c r="AY258" s="16" t="s">
        <v>105</v>
      </c>
      <c r="BE258" s="136">
        <f>IF(N258="základní",J258,0)</f>
        <v>0</v>
      </c>
      <c r="BF258" s="136">
        <f>IF(N258="snížená",J258,0)</f>
        <v>0</v>
      </c>
      <c r="BG258" s="136">
        <f>IF(N258="zákl. přenesená",J258,0)</f>
        <v>0</v>
      </c>
      <c r="BH258" s="136">
        <f>IF(N258="sníž. přenesená",J258,0)</f>
        <v>0</v>
      </c>
      <c r="BI258" s="136">
        <f>IF(N258="nulová",J258,0)</f>
        <v>0</v>
      </c>
      <c r="BJ258" s="16" t="s">
        <v>73</v>
      </c>
      <c r="BK258" s="136">
        <f>ROUND(I258*H258,2)</f>
        <v>0</v>
      </c>
      <c r="BL258" s="16" t="s">
        <v>225</v>
      </c>
      <c r="BM258" s="135" t="s">
        <v>327</v>
      </c>
    </row>
    <row r="259" spans="2:65" s="1" customFormat="1" ht="19.5">
      <c r="B259" s="28"/>
      <c r="D259" s="137" t="s">
        <v>115</v>
      </c>
      <c r="F259" s="138" t="s">
        <v>328</v>
      </c>
      <c r="L259" s="28"/>
      <c r="M259" s="139"/>
      <c r="T259" s="52"/>
      <c r="AT259" s="16" t="s">
        <v>115</v>
      </c>
      <c r="AU259" s="16" t="s">
        <v>75</v>
      </c>
    </row>
    <row r="260" spans="2:65" s="13" customFormat="1">
      <c r="B260" s="145"/>
      <c r="D260" s="137" t="s">
        <v>116</v>
      </c>
      <c r="E260" s="146" t="s">
        <v>1</v>
      </c>
      <c r="F260" s="147" t="s">
        <v>329</v>
      </c>
      <c r="H260" s="148">
        <v>58</v>
      </c>
      <c r="L260" s="145"/>
      <c r="M260" s="149"/>
      <c r="T260" s="150"/>
      <c r="AT260" s="146" t="s">
        <v>116</v>
      </c>
      <c r="AU260" s="146" t="s">
        <v>75</v>
      </c>
      <c r="AV260" s="13" t="s">
        <v>75</v>
      </c>
      <c r="AW260" s="13" t="s">
        <v>25</v>
      </c>
      <c r="AX260" s="13" t="s">
        <v>73</v>
      </c>
      <c r="AY260" s="146" t="s">
        <v>105</v>
      </c>
    </row>
    <row r="261" spans="2:65" s="1" customFormat="1" ht="24.2" customHeight="1">
      <c r="B261" s="123"/>
      <c r="C261" s="157" t="s">
        <v>330</v>
      </c>
      <c r="D261" s="157" t="s">
        <v>226</v>
      </c>
      <c r="E261" s="158" t="s">
        <v>331</v>
      </c>
      <c r="F261" s="159" t="s">
        <v>332</v>
      </c>
      <c r="G261" s="160" t="s">
        <v>158</v>
      </c>
      <c r="H261" s="161">
        <v>58</v>
      </c>
      <c r="I261" s="162"/>
      <c r="J261" s="162">
        <f>ROUND(I261*H261,2)</f>
        <v>0</v>
      </c>
      <c r="K261" s="163"/>
      <c r="L261" s="164"/>
      <c r="M261" s="165" t="s">
        <v>1</v>
      </c>
      <c r="N261" s="166" t="s">
        <v>33</v>
      </c>
      <c r="O261" s="133">
        <v>0</v>
      </c>
      <c r="P261" s="133">
        <f>O261*H261</f>
        <v>0</v>
      </c>
      <c r="Q261" s="133">
        <v>3.8000000000000002E-4</v>
      </c>
      <c r="R261" s="133">
        <f>Q261*H261</f>
        <v>2.2040000000000001E-2</v>
      </c>
      <c r="S261" s="133">
        <v>0</v>
      </c>
      <c r="T261" s="134">
        <f>S261*H261</f>
        <v>0</v>
      </c>
      <c r="AR261" s="135" t="s">
        <v>333</v>
      </c>
      <c r="AT261" s="135" t="s">
        <v>226</v>
      </c>
      <c r="AU261" s="135" t="s">
        <v>75</v>
      </c>
      <c r="AY261" s="16" t="s">
        <v>105</v>
      </c>
      <c r="BE261" s="136">
        <f>IF(N261="základní",J261,0)</f>
        <v>0</v>
      </c>
      <c r="BF261" s="136">
        <f>IF(N261="snížená",J261,0)</f>
        <v>0</v>
      </c>
      <c r="BG261" s="136">
        <f>IF(N261="zákl. přenesená",J261,0)</f>
        <v>0</v>
      </c>
      <c r="BH261" s="136">
        <f>IF(N261="sníž. přenesená",J261,0)</f>
        <v>0</v>
      </c>
      <c r="BI261" s="136">
        <f>IF(N261="nulová",J261,0)</f>
        <v>0</v>
      </c>
      <c r="BJ261" s="16" t="s">
        <v>73</v>
      </c>
      <c r="BK261" s="136">
        <f>ROUND(I261*H261,2)</f>
        <v>0</v>
      </c>
      <c r="BL261" s="16" t="s">
        <v>225</v>
      </c>
      <c r="BM261" s="135" t="s">
        <v>334</v>
      </c>
    </row>
    <row r="262" spans="2:65" s="1" customFormat="1">
      <c r="B262" s="28"/>
      <c r="D262" s="137" t="s">
        <v>115</v>
      </c>
      <c r="F262" s="138" t="s">
        <v>332</v>
      </c>
      <c r="L262" s="28"/>
      <c r="M262" s="139"/>
      <c r="T262" s="52"/>
      <c r="AT262" s="16" t="s">
        <v>115</v>
      </c>
      <c r="AU262" s="16" t="s">
        <v>75</v>
      </c>
    </row>
    <row r="263" spans="2:65" s="1" customFormat="1" ht="24.2" customHeight="1">
      <c r="B263" s="123"/>
      <c r="C263" s="124" t="s">
        <v>335</v>
      </c>
      <c r="D263" s="124" t="s">
        <v>109</v>
      </c>
      <c r="E263" s="125" t="s">
        <v>336</v>
      </c>
      <c r="F263" s="126" t="s">
        <v>337</v>
      </c>
      <c r="G263" s="127" t="s">
        <v>165</v>
      </c>
      <c r="H263" s="128">
        <v>2</v>
      </c>
      <c r="I263" s="129"/>
      <c r="J263" s="129">
        <f>ROUND(I263*H263,2)</f>
        <v>0</v>
      </c>
      <c r="K263" s="130"/>
      <c r="L263" s="28"/>
      <c r="M263" s="131" t="s">
        <v>1</v>
      </c>
      <c r="N263" s="132" t="s">
        <v>33</v>
      </c>
      <c r="O263" s="133">
        <v>0.05</v>
      </c>
      <c r="P263" s="133">
        <f>O263*H263</f>
        <v>0.1</v>
      </c>
      <c r="Q263" s="133">
        <v>0</v>
      </c>
      <c r="R263" s="133">
        <f>Q263*H263</f>
        <v>0</v>
      </c>
      <c r="S263" s="133">
        <v>0</v>
      </c>
      <c r="T263" s="134">
        <f>S263*H263</f>
        <v>0</v>
      </c>
      <c r="AR263" s="135" t="s">
        <v>225</v>
      </c>
      <c r="AT263" s="135" t="s">
        <v>109</v>
      </c>
      <c r="AU263" s="135" t="s">
        <v>75</v>
      </c>
      <c r="AY263" s="16" t="s">
        <v>105</v>
      </c>
      <c r="BE263" s="136">
        <f>IF(N263="základní",J263,0)</f>
        <v>0</v>
      </c>
      <c r="BF263" s="136">
        <f>IF(N263="snížená",J263,0)</f>
        <v>0</v>
      </c>
      <c r="BG263" s="136">
        <f>IF(N263="zákl. přenesená",J263,0)</f>
        <v>0</v>
      </c>
      <c r="BH263" s="136">
        <f>IF(N263="sníž. přenesená",J263,0)</f>
        <v>0</v>
      </c>
      <c r="BI263" s="136">
        <f>IF(N263="nulová",J263,0)</f>
        <v>0</v>
      </c>
      <c r="BJ263" s="16" t="s">
        <v>73</v>
      </c>
      <c r="BK263" s="136">
        <f>ROUND(I263*H263,2)</f>
        <v>0</v>
      </c>
      <c r="BL263" s="16" t="s">
        <v>225</v>
      </c>
      <c r="BM263" s="135" t="s">
        <v>338</v>
      </c>
    </row>
    <row r="264" spans="2:65" s="1" customFormat="1" ht="29.25">
      <c r="B264" s="28"/>
      <c r="D264" s="137" t="s">
        <v>115</v>
      </c>
      <c r="F264" s="138" t="s">
        <v>339</v>
      </c>
      <c r="L264" s="28"/>
      <c r="M264" s="139"/>
      <c r="T264" s="52"/>
      <c r="AT264" s="16" t="s">
        <v>115</v>
      </c>
      <c r="AU264" s="16" t="s">
        <v>75</v>
      </c>
    </row>
    <row r="265" spans="2:65" s="1" customFormat="1" ht="33" customHeight="1">
      <c r="B265" s="123"/>
      <c r="C265" s="157" t="s">
        <v>340</v>
      </c>
      <c r="D265" s="157" t="s">
        <v>226</v>
      </c>
      <c r="E265" s="158" t="s">
        <v>341</v>
      </c>
      <c r="F265" s="159" t="s">
        <v>342</v>
      </c>
      <c r="G265" s="160" t="s">
        <v>165</v>
      </c>
      <c r="H265" s="161">
        <v>2</v>
      </c>
      <c r="I265" s="162"/>
      <c r="J265" s="162">
        <f>ROUND(I265*H265,2)</f>
        <v>0</v>
      </c>
      <c r="K265" s="163"/>
      <c r="L265" s="164"/>
      <c r="M265" s="165" t="s">
        <v>1</v>
      </c>
      <c r="N265" s="166" t="s">
        <v>33</v>
      </c>
      <c r="O265" s="133">
        <v>0</v>
      </c>
      <c r="P265" s="133">
        <f>O265*H265</f>
        <v>0</v>
      </c>
      <c r="Q265" s="133">
        <v>3.0999999999999999E-3</v>
      </c>
      <c r="R265" s="133">
        <f>Q265*H265</f>
        <v>6.1999999999999998E-3</v>
      </c>
      <c r="S265" s="133">
        <v>0</v>
      </c>
      <c r="T265" s="134">
        <f>S265*H265</f>
        <v>0</v>
      </c>
      <c r="AR265" s="135" t="s">
        <v>333</v>
      </c>
      <c r="AT265" s="135" t="s">
        <v>226</v>
      </c>
      <c r="AU265" s="135" t="s">
        <v>75</v>
      </c>
      <c r="AY265" s="16" t="s">
        <v>105</v>
      </c>
      <c r="BE265" s="136">
        <f>IF(N265="základní",J265,0)</f>
        <v>0</v>
      </c>
      <c r="BF265" s="136">
        <f>IF(N265="snížená",J265,0)</f>
        <v>0</v>
      </c>
      <c r="BG265" s="136">
        <f>IF(N265="zákl. přenesená",J265,0)</f>
        <v>0</v>
      </c>
      <c r="BH265" s="136">
        <f>IF(N265="sníž. přenesená",J265,0)</f>
        <v>0</v>
      </c>
      <c r="BI265" s="136">
        <f>IF(N265="nulová",J265,0)</f>
        <v>0</v>
      </c>
      <c r="BJ265" s="16" t="s">
        <v>73</v>
      </c>
      <c r="BK265" s="136">
        <f>ROUND(I265*H265,2)</f>
        <v>0</v>
      </c>
      <c r="BL265" s="16" t="s">
        <v>225</v>
      </c>
      <c r="BM265" s="135" t="s">
        <v>343</v>
      </c>
    </row>
    <row r="266" spans="2:65" s="1" customFormat="1" ht="19.5">
      <c r="B266" s="28"/>
      <c r="D266" s="137" t="s">
        <v>115</v>
      </c>
      <c r="F266" s="138" t="s">
        <v>342</v>
      </c>
      <c r="L266" s="28"/>
      <c r="M266" s="139"/>
      <c r="T266" s="52"/>
      <c r="AT266" s="16" t="s">
        <v>115</v>
      </c>
      <c r="AU266" s="16" t="s">
        <v>75</v>
      </c>
    </row>
    <row r="267" spans="2:65" s="1" customFormat="1" ht="24.2" customHeight="1">
      <c r="B267" s="123"/>
      <c r="C267" s="124" t="s">
        <v>344</v>
      </c>
      <c r="D267" s="124" t="s">
        <v>109</v>
      </c>
      <c r="E267" s="125" t="s">
        <v>345</v>
      </c>
      <c r="F267" s="126" t="s">
        <v>346</v>
      </c>
      <c r="G267" s="127" t="s">
        <v>131</v>
      </c>
      <c r="H267" s="128">
        <v>24</v>
      </c>
      <c r="I267" s="129"/>
      <c r="J267" s="129">
        <f>ROUND(I267*H267,2)</f>
        <v>0</v>
      </c>
      <c r="K267" s="130"/>
      <c r="L267" s="28"/>
      <c r="M267" s="131" t="s">
        <v>1</v>
      </c>
      <c r="N267" s="132" t="s">
        <v>33</v>
      </c>
      <c r="O267" s="133">
        <v>0.24099999999999999</v>
      </c>
      <c r="P267" s="133">
        <f>O267*H267</f>
        <v>5.7839999999999998</v>
      </c>
      <c r="Q267" s="133">
        <v>6.0000000000000001E-3</v>
      </c>
      <c r="R267" s="133">
        <f>Q267*H267</f>
        <v>0.14400000000000002</v>
      </c>
      <c r="S267" s="133">
        <v>0</v>
      </c>
      <c r="T267" s="134">
        <f>S267*H267</f>
        <v>0</v>
      </c>
      <c r="AR267" s="135" t="s">
        <v>132</v>
      </c>
      <c r="AT267" s="135" t="s">
        <v>109</v>
      </c>
      <c r="AU267" s="135" t="s">
        <v>75</v>
      </c>
      <c r="AY267" s="16" t="s">
        <v>105</v>
      </c>
      <c r="BE267" s="136">
        <f>IF(N267="základní",J267,0)</f>
        <v>0</v>
      </c>
      <c r="BF267" s="136">
        <f>IF(N267="snížená",J267,0)</f>
        <v>0</v>
      </c>
      <c r="BG267" s="136">
        <f>IF(N267="zákl. přenesená",J267,0)</f>
        <v>0</v>
      </c>
      <c r="BH267" s="136">
        <f>IF(N267="sníž. přenesená",J267,0)</f>
        <v>0</v>
      </c>
      <c r="BI267" s="136">
        <f>IF(N267="nulová",J267,0)</f>
        <v>0</v>
      </c>
      <c r="BJ267" s="16" t="s">
        <v>73</v>
      </c>
      <c r="BK267" s="136">
        <f>ROUND(I267*H267,2)</f>
        <v>0</v>
      </c>
      <c r="BL267" s="16" t="s">
        <v>132</v>
      </c>
      <c r="BM267" s="135" t="s">
        <v>347</v>
      </c>
    </row>
    <row r="268" spans="2:65" s="1" customFormat="1" ht="29.25">
      <c r="B268" s="28"/>
      <c r="D268" s="137" t="s">
        <v>115</v>
      </c>
      <c r="F268" s="138" t="s">
        <v>348</v>
      </c>
      <c r="L268" s="28"/>
      <c r="M268" s="139"/>
      <c r="T268" s="52"/>
      <c r="AT268" s="16" t="s">
        <v>115</v>
      </c>
      <c r="AU268" s="16" t="s">
        <v>75</v>
      </c>
    </row>
    <row r="269" spans="2:65" s="13" customFormat="1">
      <c r="B269" s="145"/>
      <c r="D269" s="137" t="s">
        <v>116</v>
      </c>
      <c r="E269" s="146" t="s">
        <v>1</v>
      </c>
      <c r="F269" s="147" t="s">
        <v>349</v>
      </c>
      <c r="H269" s="148">
        <v>6.5</v>
      </c>
      <c r="L269" s="145"/>
      <c r="M269" s="149"/>
      <c r="T269" s="150"/>
      <c r="AT269" s="146" t="s">
        <v>116</v>
      </c>
      <c r="AU269" s="146" t="s">
        <v>75</v>
      </c>
      <c r="AV269" s="13" t="s">
        <v>75</v>
      </c>
      <c r="AW269" s="13" t="s">
        <v>25</v>
      </c>
      <c r="AX269" s="13" t="s">
        <v>68</v>
      </c>
      <c r="AY269" s="146" t="s">
        <v>105</v>
      </c>
    </row>
    <row r="270" spans="2:65" s="13" customFormat="1">
      <c r="B270" s="145"/>
      <c r="D270" s="137" t="s">
        <v>116</v>
      </c>
      <c r="E270" s="146" t="s">
        <v>1</v>
      </c>
      <c r="F270" s="147" t="s">
        <v>349</v>
      </c>
      <c r="H270" s="148">
        <v>6.5</v>
      </c>
      <c r="L270" s="145"/>
      <c r="M270" s="149"/>
      <c r="T270" s="150"/>
      <c r="AT270" s="146" t="s">
        <v>116</v>
      </c>
      <c r="AU270" s="146" t="s">
        <v>75</v>
      </c>
      <c r="AV270" s="13" t="s">
        <v>75</v>
      </c>
      <c r="AW270" s="13" t="s">
        <v>25</v>
      </c>
      <c r="AX270" s="13" t="s">
        <v>68</v>
      </c>
      <c r="AY270" s="146" t="s">
        <v>105</v>
      </c>
    </row>
    <row r="271" spans="2:65" s="13" customFormat="1">
      <c r="B271" s="145"/>
      <c r="D271" s="137" t="s">
        <v>116</v>
      </c>
      <c r="E271" s="146" t="s">
        <v>1</v>
      </c>
      <c r="F271" s="147" t="s">
        <v>350</v>
      </c>
      <c r="H271" s="148">
        <v>8</v>
      </c>
      <c r="L271" s="145"/>
      <c r="M271" s="149"/>
      <c r="T271" s="150"/>
      <c r="AT271" s="146" t="s">
        <v>116</v>
      </c>
      <c r="AU271" s="146" t="s">
        <v>75</v>
      </c>
      <c r="AV271" s="13" t="s">
        <v>75</v>
      </c>
      <c r="AW271" s="13" t="s">
        <v>25</v>
      </c>
      <c r="AX271" s="13" t="s">
        <v>68</v>
      </c>
      <c r="AY271" s="146" t="s">
        <v>105</v>
      </c>
    </row>
    <row r="272" spans="2:65" s="13" customFormat="1">
      <c r="B272" s="145"/>
      <c r="D272" s="137" t="s">
        <v>116</v>
      </c>
      <c r="E272" s="146" t="s">
        <v>1</v>
      </c>
      <c r="F272" s="147" t="s">
        <v>351</v>
      </c>
      <c r="H272" s="148">
        <v>3</v>
      </c>
      <c r="L272" s="145"/>
      <c r="M272" s="149"/>
      <c r="T272" s="150"/>
      <c r="AT272" s="146" t="s">
        <v>116</v>
      </c>
      <c r="AU272" s="146" t="s">
        <v>75</v>
      </c>
      <c r="AV272" s="13" t="s">
        <v>75</v>
      </c>
      <c r="AW272" s="13" t="s">
        <v>25</v>
      </c>
      <c r="AX272" s="13" t="s">
        <v>68</v>
      </c>
      <c r="AY272" s="146" t="s">
        <v>105</v>
      </c>
    </row>
    <row r="273" spans="2:65" s="14" customFormat="1">
      <c r="B273" s="151"/>
      <c r="D273" s="137" t="s">
        <v>116</v>
      </c>
      <c r="E273" s="152" t="s">
        <v>1</v>
      </c>
      <c r="F273" s="153" t="s">
        <v>224</v>
      </c>
      <c r="H273" s="154">
        <v>24</v>
      </c>
      <c r="L273" s="151"/>
      <c r="M273" s="155"/>
      <c r="T273" s="156"/>
      <c r="AT273" s="152" t="s">
        <v>116</v>
      </c>
      <c r="AU273" s="152" t="s">
        <v>75</v>
      </c>
      <c r="AV273" s="14" t="s">
        <v>225</v>
      </c>
      <c r="AW273" s="14" t="s">
        <v>25</v>
      </c>
      <c r="AX273" s="14" t="s">
        <v>73</v>
      </c>
      <c r="AY273" s="152" t="s">
        <v>105</v>
      </c>
    </row>
    <row r="274" spans="2:65" s="1" customFormat="1" ht="24.2" customHeight="1">
      <c r="B274" s="123"/>
      <c r="C274" s="124" t="s">
        <v>352</v>
      </c>
      <c r="D274" s="124" t="s">
        <v>109</v>
      </c>
      <c r="E274" s="125" t="s">
        <v>353</v>
      </c>
      <c r="F274" s="126" t="s">
        <v>354</v>
      </c>
      <c r="G274" s="127" t="s">
        <v>158</v>
      </c>
      <c r="H274" s="128">
        <v>48</v>
      </c>
      <c r="I274" s="129"/>
      <c r="J274" s="129">
        <f>ROUND(I274*H274,2)</f>
        <v>0</v>
      </c>
      <c r="K274" s="130"/>
      <c r="L274" s="28"/>
      <c r="M274" s="131" t="s">
        <v>1</v>
      </c>
      <c r="N274" s="132" t="s">
        <v>33</v>
      </c>
      <c r="O274" s="133">
        <v>0.158</v>
      </c>
      <c r="P274" s="133">
        <f>O274*H274</f>
        <v>7.5839999999999996</v>
      </c>
      <c r="Q274" s="133">
        <v>1.6000000000000001E-4</v>
      </c>
      <c r="R274" s="133">
        <f>Q274*H274</f>
        <v>7.6800000000000011E-3</v>
      </c>
      <c r="S274" s="133">
        <v>0</v>
      </c>
      <c r="T274" s="134">
        <f>S274*H274</f>
        <v>0</v>
      </c>
      <c r="AR274" s="135" t="s">
        <v>132</v>
      </c>
      <c r="AT274" s="135" t="s">
        <v>109</v>
      </c>
      <c r="AU274" s="135" t="s">
        <v>75</v>
      </c>
      <c r="AY274" s="16" t="s">
        <v>105</v>
      </c>
      <c r="BE274" s="136">
        <f>IF(N274="základní",J274,0)</f>
        <v>0</v>
      </c>
      <c r="BF274" s="136">
        <f>IF(N274="snížená",J274,0)</f>
        <v>0</v>
      </c>
      <c r="BG274" s="136">
        <f>IF(N274="zákl. přenesená",J274,0)</f>
        <v>0</v>
      </c>
      <c r="BH274" s="136">
        <f>IF(N274="sníž. přenesená",J274,0)</f>
        <v>0</v>
      </c>
      <c r="BI274" s="136">
        <f>IF(N274="nulová",J274,0)</f>
        <v>0</v>
      </c>
      <c r="BJ274" s="16" t="s">
        <v>73</v>
      </c>
      <c r="BK274" s="136">
        <f>ROUND(I274*H274,2)</f>
        <v>0</v>
      </c>
      <c r="BL274" s="16" t="s">
        <v>132</v>
      </c>
      <c r="BM274" s="135" t="s">
        <v>355</v>
      </c>
    </row>
    <row r="275" spans="2:65" s="1" customFormat="1" ht="19.5">
      <c r="B275" s="28"/>
      <c r="D275" s="137" t="s">
        <v>115</v>
      </c>
      <c r="F275" s="138" t="s">
        <v>356</v>
      </c>
      <c r="L275" s="28"/>
      <c r="M275" s="139"/>
      <c r="T275" s="52"/>
      <c r="AT275" s="16" t="s">
        <v>115</v>
      </c>
      <c r="AU275" s="16" t="s">
        <v>75</v>
      </c>
    </row>
    <row r="276" spans="2:65" s="13" customFormat="1">
      <c r="B276" s="145"/>
      <c r="D276" s="137" t="s">
        <v>116</v>
      </c>
      <c r="E276" s="146" t="s">
        <v>1</v>
      </c>
      <c r="F276" s="147" t="s">
        <v>357</v>
      </c>
      <c r="H276" s="148">
        <v>48</v>
      </c>
      <c r="L276" s="145"/>
      <c r="M276" s="149"/>
      <c r="T276" s="150"/>
      <c r="AT276" s="146" t="s">
        <v>116</v>
      </c>
      <c r="AU276" s="146" t="s">
        <v>75</v>
      </c>
      <c r="AV276" s="13" t="s">
        <v>75</v>
      </c>
      <c r="AW276" s="13" t="s">
        <v>25</v>
      </c>
      <c r="AX276" s="13" t="s">
        <v>73</v>
      </c>
      <c r="AY276" s="146" t="s">
        <v>105</v>
      </c>
    </row>
    <row r="277" spans="2:65" s="1" customFormat="1" ht="24.2" customHeight="1">
      <c r="B277" s="123"/>
      <c r="C277" s="157" t="s">
        <v>358</v>
      </c>
      <c r="D277" s="157" t="s">
        <v>226</v>
      </c>
      <c r="E277" s="158" t="s">
        <v>359</v>
      </c>
      <c r="F277" s="159" t="s">
        <v>360</v>
      </c>
      <c r="G277" s="160" t="s">
        <v>131</v>
      </c>
      <c r="H277" s="161">
        <v>38.4</v>
      </c>
      <c r="I277" s="162"/>
      <c r="J277" s="162">
        <f>ROUND(I277*H277,2)</f>
        <v>0</v>
      </c>
      <c r="K277" s="163"/>
      <c r="L277" s="164"/>
      <c r="M277" s="165" t="s">
        <v>1</v>
      </c>
      <c r="N277" s="166" t="s">
        <v>33</v>
      </c>
      <c r="O277" s="133">
        <v>0</v>
      </c>
      <c r="P277" s="133">
        <f>O277*H277</f>
        <v>0</v>
      </c>
      <c r="Q277" s="133">
        <v>2.5000000000000001E-3</v>
      </c>
      <c r="R277" s="133">
        <f>Q277*H277</f>
        <v>9.6000000000000002E-2</v>
      </c>
      <c r="S277" s="133">
        <v>0</v>
      </c>
      <c r="T277" s="134">
        <f>S277*H277</f>
        <v>0</v>
      </c>
      <c r="AR277" s="135" t="s">
        <v>108</v>
      </c>
      <c r="AT277" s="135" t="s">
        <v>226</v>
      </c>
      <c r="AU277" s="135" t="s">
        <v>75</v>
      </c>
      <c r="AY277" s="16" t="s">
        <v>105</v>
      </c>
      <c r="BE277" s="136">
        <f>IF(N277="základní",J277,0)</f>
        <v>0</v>
      </c>
      <c r="BF277" s="136">
        <f>IF(N277="snížená",J277,0)</f>
        <v>0</v>
      </c>
      <c r="BG277" s="136">
        <f>IF(N277="zákl. přenesená",J277,0)</f>
        <v>0</v>
      </c>
      <c r="BH277" s="136">
        <f>IF(N277="sníž. přenesená",J277,0)</f>
        <v>0</v>
      </c>
      <c r="BI277" s="136">
        <f>IF(N277="nulová",J277,0)</f>
        <v>0</v>
      </c>
      <c r="BJ277" s="16" t="s">
        <v>73</v>
      </c>
      <c r="BK277" s="136">
        <f>ROUND(I277*H277,2)</f>
        <v>0</v>
      </c>
      <c r="BL277" s="16" t="s">
        <v>132</v>
      </c>
      <c r="BM277" s="135" t="s">
        <v>361</v>
      </c>
    </row>
    <row r="278" spans="2:65" s="1" customFormat="1" ht="19.5">
      <c r="B278" s="28"/>
      <c r="D278" s="137" t="s">
        <v>115</v>
      </c>
      <c r="F278" s="138" t="s">
        <v>360</v>
      </c>
      <c r="L278" s="28"/>
      <c r="M278" s="139"/>
      <c r="T278" s="52"/>
      <c r="AT278" s="16" t="s">
        <v>115</v>
      </c>
      <c r="AU278" s="16" t="s">
        <v>75</v>
      </c>
    </row>
    <row r="279" spans="2:65" s="13" customFormat="1">
      <c r="B279" s="145"/>
      <c r="D279" s="137" t="s">
        <v>116</v>
      </c>
      <c r="E279" s="146" t="s">
        <v>1</v>
      </c>
      <c r="F279" s="147" t="s">
        <v>276</v>
      </c>
      <c r="H279" s="148">
        <v>4.8</v>
      </c>
      <c r="L279" s="145"/>
      <c r="M279" s="149"/>
      <c r="T279" s="150"/>
      <c r="AT279" s="146" t="s">
        <v>116</v>
      </c>
      <c r="AU279" s="146" t="s">
        <v>75</v>
      </c>
      <c r="AV279" s="13" t="s">
        <v>75</v>
      </c>
      <c r="AW279" s="13" t="s">
        <v>25</v>
      </c>
      <c r="AX279" s="13" t="s">
        <v>68</v>
      </c>
      <c r="AY279" s="146" t="s">
        <v>105</v>
      </c>
    </row>
    <row r="280" spans="2:65" s="13" customFormat="1">
      <c r="B280" s="145"/>
      <c r="D280" s="137" t="s">
        <v>116</v>
      </c>
      <c r="E280" s="146" t="s">
        <v>1</v>
      </c>
      <c r="F280" s="147" t="s">
        <v>277</v>
      </c>
      <c r="H280" s="148">
        <v>1.8</v>
      </c>
      <c r="L280" s="145"/>
      <c r="M280" s="149"/>
      <c r="T280" s="150"/>
      <c r="AT280" s="146" t="s">
        <v>116</v>
      </c>
      <c r="AU280" s="146" t="s">
        <v>75</v>
      </c>
      <c r="AV280" s="13" t="s">
        <v>75</v>
      </c>
      <c r="AW280" s="13" t="s">
        <v>25</v>
      </c>
      <c r="AX280" s="13" t="s">
        <v>68</v>
      </c>
      <c r="AY280" s="146" t="s">
        <v>105</v>
      </c>
    </row>
    <row r="281" spans="2:65" s="13" customFormat="1">
      <c r="B281" s="145"/>
      <c r="D281" s="137" t="s">
        <v>116</v>
      </c>
      <c r="E281" s="146" t="s">
        <v>1</v>
      </c>
      <c r="F281" s="147" t="s">
        <v>362</v>
      </c>
      <c r="H281" s="148">
        <v>7.8</v>
      </c>
      <c r="L281" s="145"/>
      <c r="M281" s="149"/>
      <c r="T281" s="150"/>
      <c r="AT281" s="146" t="s">
        <v>116</v>
      </c>
      <c r="AU281" s="146" t="s">
        <v>75</v>
      </c>
      <c r="AV281" s="13" t="s">
        <v>75</v>
      </c>
      <c r="AW281" s="13" t="s">
        <v>25</v>
      </c>
      <c r="AX281" s="13" t="s">
        <v>68</v>
      </c>
      <c r="AY281" s="146" t="s">
        <v>105</v>
      </c>
    </row>
    <row r="282" spans="2:65" s="13" customFormat="1">
      <c r="B282" s="145"/>
      <c r="D282" s="137" t="s">
        <v>116</v>
      </c>
      <c r="E282" s="146" t="s">
        <v>1</v>
      </c>
      <c r="F282" s="147" t="s">
        <v>350</v>
      </c>
      <c r="H282" s="148">
        <v>8</v>
      </c>
      <c r="L282" s="145"/>
      <c r="M282" s="149"/>
      <c r="T282" s="150"/>
      <c r="AT282" s="146" t="s">
        <v>116</v>
      </c>
      <c r="AU282" s="146" t="s">
        <v>75</v>
      </c>
      <c r="AV282" s="13" t="s">
        <v>75</v>
      </c>
      <c r="AW282" s="13" t="s">
        <v>25</v>
      </c>
      <c r="AX282" s="13" t="s">
        <v>68</v>
      </c>
      <c r="AY282" s="146" t="s">
        <v>105</v>
      </c>
    </row>
    <row r="283" spans="2:65" s="13" customFormat="1">
      <c r="B283" s="145"/>
      <c r="D283" s="137" t="s">
        <v>116</v>
      </c>
      <c r="E283" s="146" t="s">
        <v>1</v>
      </c>
      <c r="F283" s="147" t="s">
        <v>351</v>
      </c>
      <c r="H283" s="148">
        <v>3</v>
      </c>
      <c r="L283" s="145"/>
      <c r="M283" s="149"/>
      <c r="T283" s="150"/>
      <c r="AT283" s="146" t="s">
        <v>116</v>
      </c>
      <c r="AU283" s="146" t="s">
        <v>75</v>
      </c>
      <c r="AV283" s="13" t="s">
        <v>75</v>
      </c>
      <c r="AW283" s="13" t="s">
        <v>25</v>
      </c>
      <c r="AX283" s="13" t="s">
        <v>68</v>
      </c>
      <c r="AY283" s="146" t="s">
        <v>105</v>
      </c>
    </row>
    <row r="284" spans="2:65" s="13" customFormat="1">
      <c r="B284" s="145"/>
      <c r="D284" s="137" t="s">
        <v>116</v>
      </c>
      <c r="E284" s="146" t="s">
        <v>1</v>
      </c>
      <c r="F284" s="147" t="s">
        <v>363</v>
      </c>
      <c r="H284" s="148">
        <v>13</v>
      </c>
      <c r="L284" s="145"/>
      <c r="M284" s="149"/>
      <c r="T284" s="150"/>
      <c r="AT284" s="146" t="s">
        <v>116</v>
      </c>
      <c r="AU284" s="146" t="s">
        <v>75</v>
      </c>
      <c r="AV284" s="13" t="s">
        <v>75</v>
      </c>
      <c r="AW284" s="13" t="s">
        <v>25</v>
      </c>
      <c r="AX284" s="13" t="s">
        <v>68</v>
      </c>
      <c r="AY284" s="146" t="s">
        <v>105</v>
      </c>
    </row>
    <row r="285" spans="2:65" s="14" customFormat="1">
      <c r="B285" s="151"/>
      <c r="D285" s="137" t="s">
        <v>116</v>
      </c>
      <c r="E285" s="152" t="s">
        <v>1</v>
      </c>
      <c r="F285" s="153" t="s">
        <v>224</v>
      </c>
      <c r="H285" s="154">
        <v>38.4</v>
      </c>
      <c r="L285" s="151"/>
      <c r="M285" s="155"/>
      <c r="T285" s="156"/>
      <c r="AT285" s="152" t="s">
        <v>116</v>
      </c>
      <c r="AU285" s="152" t="s">
        <v>75</v>
      </c>
      <c r="AV285" s="14" t="s">
        <v>225</v>
      </c>
      <c r="AW285" s="14" t="s">
        <v>25</v>
      </c>
      <c r="AX285" s="14" t="s">
        <v>73</v>
      </c>
      <c r="AY285" s="152" t="s">
        <v>105</v>
      </c>
    </row>
    <row r="286" spans="2:65" s="1" customFormat="1" ht="33" customHeight="1">
      <c r="B286" s="123"/>
      <c r="C286" s="124" t="s">
        <v>364</v>
      </c>
      <c r="D286" s="124" t="s">
        <v>109</v>
      </c>
      <c r="E286" s="125" t="s">
        <v>365</v>
      </c>
      <c r="F286" s="126" t="s">
        <v>366</v>
      </c>
      <c r="G286" s="127" t="s">
        <v>193</v>
      </c>
      <c r="H286" s="128">
        <v>1.383</v>
      </c>
      <c r="I286" s="129"/>
      <c r="J286" s="129">
        <f>ROUND(I286*H286,2)</f>
        <v>0</v>
      </c>
      <c r="K286" s="130"/>
      <c r="L286" s="28"/>
      <c r="M286" s="131" t="s">
        <v>1</v>
      </c>
      <c r="N286" s="132" t="s">
        <v>33</v>
      </c>
      <c r="O286" s="133">
        <v>5.1920000000000002</v>
      </c>
      <c r="P286" s="133">
        <f>O286*H286</f>
        <v>7.180536</v>
      </c>
      <c r="Q286" s="133">
        <v>0</v>
      </c>
      <c r="R286" s="133">
        <f>Q286*H286</f>
        <v>0</v>
      </c>
      <c r="S286" s="133">
        <v>0</v>
      </c>
      <c r="T286" s="134">
        <f>S286*H286</f>
        <v>0</v>
      </c>
      <c r="AR286" s="135" t="s">
        <v>225</v>
      </c>
      <c r="AT286" s="135" t="s">
        <v>109</v>
      </c>
      <c r="AU286" s="135" t="s">
        <v>75</v>
      </c>
      <c r="AY286" s="16" t="s">
        <v>105</v>
      </c>
      <c r="BE286" s="136">
        <f>IF(N286="základní",J286,0)</f>
        <v>0</v>
      </c>
      <c r="BF286" s="136">
        <f>IF(N286="snížená",J286,0)</f>
        <v>0</v>
      </c>
      <c r="BG286" s="136">
        <f>IF(N286="zákl. přenesená",J286,0)</f>
        <v>0</v>
      </c>
      <c r="BH286" s="136">
        <f>IF(N286="sníž. přenesená",J286,0)</f>
        <v>0</v>
      </c>
      <c r="BI286" s="136">
        <f>IF(N286="nulová",J286,0)</f>
        <v>0</v>
      </c>
      <c r="BJ286" s="16" t="s">
        <v>73</v>
      </c>
      <c r="BK286" s="136">
        <f>ROUND(I286*H286,2)</f>
        <v>0</v>
      </c>
      <c r="BL286" s="16" t="s">
        <v>225</v>
      </c>
      <c r="BM286" s="135" t="s">
        <v>367</v>
      </c>
    </row>
    <row r="287" spans="2:65" s="1" customFormat="1" ht="29.25">
      <c r="B287" s="28"/>
      <c r="D287" s="137" t="s">
        <v>115</v>
      </c>
      <c r="F287" s="138" t="s">
        <v>368</v>
      </c>
      <c r="L287" s="28"/>
      <c r="M287" s="139"/>
      <c r="T287" s="52"/>
      <c r="AT287" s="16" t="s">
        <v>115</v>
      </c>
      <c r="AU287" s="16" t="s">
        <v>75</v>
      </c>
    </row>
    <row r="288" spans="2:65" s="11" customFormat="1" ht="22.9" customHeight="1">
      <c r="B288" s="112"/>
      <c r="D288" s="113" t="s">
        <v>67</v>
      </c>
      <c r="E288" s="121" t="s">
        <v>369</v>
      </c>
      <c r="F288" s="121" t="s">
        <v>370</v>
      </c>
      <c r="J288" s="122">
        <f>BK288</f>
        <v>0</v>
      </c>
      <c r="L288" s="112"/>
      <c r="M288" s="116"/>
      <c r="P288" s="117">
        <f>SUM(P289:P296)</f>
        <v>1.58229</v>
      </c>
      <c r="R288" s="117">
        <f>SUM(R289:R296)</f>
        <v>1.03E-2</v>
      </c>
      <c r="T288" s="118">
        <f>SUM(T289:T296)</f>
        <v>0</v>
      </c>
      <c r="AR288" s="113" t="s">
        <v>75</v>
      </c>
      <c r="AT288" s="119" t="s">
        <v>67</v>
      </c>
      <c r="AU288" s="119" t="s">
        <v>73</v>
      </c>
      <c r="AY288" s="113" t="s">
        <v>105</v>
      </c>
      <c r="BK288" s="120">
        <f>SUM(BK289:BK296)</f>
        <v>0</v>
      </c>
    </row>
    <row r="289" spans="2:65" s="1" customFormat="1" ht="16.5" customHeight="1">
      <c r="B289" s="123"/>
      <c r="C289" s="124" t="s">
        <v>371</v>
      </c>
      <c r="D289" s="124" t="s">
        <v>109</v>
      </c>
      <c r="E289" s="125" t="s">
        <v>372</v>
      </c>
      <c r="F289" s="126" t="s">
        <v>373</v>
      </c>
      <c r="G289" s="127" t="s">
        <v>165</v>
      </c>
      <c r="H289" s="128">
        <v>2</v>
      </c>
      <c r="I289" s="129"/>
      <c r="J289" s="129">
        <f>ROUND(I289*H289,2)</f>
        <v>0</v>
      </c>
      <c r="K289" s="130"/>
      <c r="L289" s="28"/>
      <c r="M289" s="131" t="s">
        <v>1</v>
      </c>
      <c r="N289" s="132" t="s">
        <v>33</v>
      </c>
      <c r="O289" s="133">
        <v>0.36099999999999999</v>
      </c>
      <c r="P289" s="133">
        <f>O289*H289</f>
        <v>0.72199999999999998</v>
      </c>
      <c r="Q289" s="133">
        <v>1E-3</v>
      </c>
      <c r="R289" s="133">
        <f>Q289*H289</f>
        <v>2E-3</v>
      </c>
      <c r="S289" s="133">
        <v>0</v>
      </c>
      <c r="T289" s="134">
        <f>S289*H289</f>
        <v>0</v>
      </c>
      <c r="AR289" s="135" t="s">
        <v>132</v>
      </c>
      <c r="AT289" s="135" t="s">
        <v>109</v>
      </c>
      <c r="AU289" s="135" t="s">
        <v>75</v>
      </c>
      <c r="AY289" s="16" t="s">
        <v>105</v>
      </c>
      <c r="BE289" s="136">
        <f>IF(N289="základní",J289,0)</f>
        <v>0</v>
      </c>
      <c r="BF289" s="136">
        <f>IF(N289="snížená",J289,0)</f>
        <v>0</v>
      </c>
      <c r="BG289" s="136">
        <f>IF(N289="zákl. přenesená",J289,0)</f>
        <v>0</v>
      </c>
      <c r="BH289" s="136">
        <f>IF(N289="sníž. přenesená",J289,0)</f>
        <v>0</v>
      </c>
      <c r="BI289" s="136">
        <f>IF(N289="nulová",J289,0)</f>
        <v>0</v>
      </c>
      <c r="BJ289" s="16" t="s">
        <v>73</v>
      </c>
      <c r="BK289" s="136">
        <f>ROUND(I289*H289,2)</f>
        <v>0</v>
      </c>
      <c r="BL289" s="16" t="s">
        <v>132</v>
      </c>
      <c r="BM289" s="135" t="s">
        <v>374</v>
      </c>
    </row>
    <row r="290" spans="2:65" s="1" customFormat="1" ht="19.5">
      <c r="B290" s="28"/>
      <c r="D290" s="137" t="s">
        <v>115</v>
      </c>
      <c r="F290" s="138" t="s">
        <v>375</v>
      </c>
      <c r="L290" s="28"/>
      <c r="M290" s="139"/>
      <c r="T290" s="52"/>
      <c r="AT290" s="16" t="s">
        <v>115</v>
      </c>
      <c r="AU290" s="16" t="s">
        <v>75</v>
      </c>
    </row>
    <row r="291" spans="2:65" s="1" customFormat="1" ht="24.2" customHeight="1">
      <c r="B291" s="123"/>
      <c r="C291" s="124" t="s">
        <v>376</v>
      </c>
      <c r="D291" s="124" t="s">
        <v>109</v>
      </c>
      <c r="E291" s="125" t="s">
        <v>377</v>
      </c>
      <c r="F291" s="126" t="s">
        <v>378</v>
      </c>
      <c r="G291" s="127" t="s">
        <v>165</v>
      </c>
      <c r="H291" s="128">
        <v>2</v>
      </c>
      <c r="I291" s="129"/>
      <c r="J291" s="129">
        <f>ROUND(I291*H291,2)</f>
        <v>0</v>
      </c>
      <c r="K291" s="130"/>
      <c r="L291" s="28"/>
      <c r="M291" s="131" t="s">
        <v>1</v>
      </c>
      <c r="N291" s="132" t="s">
        <v>33</v>
      </c>
      <c r="O291" s="133">
        <v>0.42499999999999999</v>
      </c>
      <c r="P291" s="133">
        <f>O291*H291</f>
        <v>0.85</v>
      </c>
      <c r="Q291" s="133">
        <v>1.15E-3</v>
      </c>
      <c r="R291" s="133">
        <f>Q291*H291</f>
        <v>2.3E-3</v>
      </c>
      <c r="S291" s="133">
        <v>0</v>
      </c>
      <c r="T291" s="134">
        <f>S291*H291</f>
        <v>0</v>
      </c>
      <c r="AR291" s="135" t="s">
        <v>132</v>
      </c>
      <c r="AT291" s="135" t="s">
        <v>109</v>
      </c>
      <c r="AU291" s="135" t="s">
        <v>75</v>
      </c>
      <c r="AY291" s="16" t="s">
        <v>105</v>
      </c>
      <c r="BE291" s="136">
        <f>IF(N291="základní",J291,0)</f>
        <v>0</v>
      </c>
      <c r="BF291" s="136">
        <f>IF(N291="snížená",J291,0)</f>
        <v>0</v>
      </c>
      <c r="BG291" s="136">
        <f>IF(N291="zákl. přenesená",J291,0)</f>
        <v>0</v>
      </c>
      <c r="BH291" s="136">
        <f>IF(N291="sníž. přenesená",J291,0)</f>
        <v>0</v>
      </c>
      <c r="BI291" s="136">
        <f>IF(N291="nulová",J291,0)</f>
        <v>0</v>
      </c>
      <c r="BJ291" s="16" t="s">
        <v>73</v>
      </c>
      <c r="BK291" s="136">
        <f>ROUND(I291*H291,2)</f>
        <v>0</v>
      </c>
      <c r="BL291" s="16" t="s">
        <v>132</v>
      </c>
      <c r="BM291" s="135" t="s">
        <v>379</v>
      </c>
    </row>
    <row r="292" spans="2:65" s="1" customFormat="1" ht="19.5">
      <c r="B292" s="28"/>
      <c r="D292" s="137" t="s">
        <v>115</v>
      </c>
      <c r="F292" s="138" t="s">
        <v>380</v>
      </c>
      <c r="L292" s="28"/>
      <c r="M292" s="139"/>
      <c r="T292" s="52"/>
      <c r="AT292" s="16" t="s">
        <v>115</v>
      </c>
      <c r="AU292" s="16" t="s">
        <v>75</v>
      </c>
    </row>
    <row r="293" spans="2:65" s="1" customFormat="1" ht="37.9" customHeight="1">
      <c r="B293" s="123"/>
      <c r="C293" s="157" t="s">
        <v>381</v>
      </c>
      <c r="D293" s="157" t="s">
        <v>226</v>
      </c>
      <c r="E293" s="158" t="s">
        <v>382</v>
      </c>
      <c r="F293" s="159" t="s">
        <v>383</v>
      </c>
      <c r="G293" s="160" t="s">
        <v>165</v>
      </c>
      <c r="H293" s="161">
        <v>2</v>
      </c>
      <c r="I293" s="162"/>
      <c r="J293" s="162">
        <f>ROUND(I293*H293,2)</f>
        <v>0</v>
      </c>
      <c r="K293" s="163"/>
      <c r="L293" s="164"/>
      <c r="M293" s="165" t="s">
        <v>1</v>
      </c>
      <c r="N293" s="166" t="s">
        <v>33</v>
      </c>
      <c r="O293" s="133">
        <v>0</v>
      </c>
      <c r="P293" s="133">
        <f>O293*H293</f>
        <v>0</v>
      </c>
      <c r="Q293" s="133">
        <v>3.0000000000000001E-3</v>
      </c>
      <c r="R293" s="133">
        <f>Q293*H293</f>
        <v>6.0000000000000001E-3</v>
      </c>
      <c r="S293" s="133">
        <v>0</v>
      </c>
      <c r="T293" s="134">
        <f>S293*H293</f>
        <v>0</v>
      </c>
      <c r="AR293" s="135" t="s">
        <v>108</v>
      </c>
      <c r="AT293" s="135" t="s">
        <v>226</v>
      </c>
      <c r="AU293" s="135" t="s">
        <v>75</v>
      </c>
      <c r="AY293" s="16" t="s">
        <v>105</v>
      </c>
      <c r="BE293" s="136">
        <f>IF(N293="základní",J293,0)</f>
        <v>0</v>
      </c>
      <c r="BF293" s="136">
        <f>IF(N293="snížená",J293,0)</f>
        <v>0</v>
      </c>
      <c r="BG293" s="136">
        <f>IF(N293="zákl. přenesená",J293,0)</f>
        <v>0</v>
      </c>
      <c r="BH293" s="136">
        <f>IF(N293="sníž. přenesená",J293,0)</f>
        <v>0</v>
      </c>
      <c r="BI293" s="136">
        <f>IF(N293="nulová",J293,0)</f>
        <v>0</v>
      </c>
      <c r="BJ293" s="16" t="s">
        <v>73</v>
      </c>
      <c r="BK293" s="136">
        <f>ROUND(I293*H293,2)</f>
        <v>0</v>
      </c>
      <c r="BL293" s="16" t="s">
        <v>132</v>
      </c>
      <c r="BM293" s="135" t="s">
        <v>384</v>
      </c>
    </row>
    <row r="294" spans="2:65" s="1" customFormat="1" ht="19.5">
      <c r="B294" s="28"/>
      <c r="D294" s="137" t="s">
        <v>115</v>
      </c>
      <c r="F294" s="138" t="s">
        <v>383</v>
      </c>
      <c r="L294" s="28"/>
      <c r="M294" s="139"/>
      <c r="T294" s="52"/>
      <c r="AT294" s="16" t="s">
        <v>115</v>
      </c>
      <c r="AU294" s="16" t="s">
        <v>75</v>
      </c>
    </row>
    <row r="295" spans="2:65" s="1" customFormat="1" ht="24.2" customHeight="1">
      <c r="B295" s="123"/>
      <c r="C295" s="124" t="s">
        <v>7</v>
      </c>
      <c r="D295" s="124" t="s">
        <v>109</v>
      </c>
      <c r="E295" s="125" t="s">
        <v>385</v>
      </c>
      <c r="F295" s="126" t="s">
        <v>386</v>
      </c>
      <c r="G295" s="127" t="s">
        <v>193</v>
      </c>
      <c r="H295" s="128">
        <v>0.01</v>
      </c>
      <c r="I295" s="129"/>
      <c r="J295" s="129">
        <f>ROUND(I295*H295,2)</f>
        <v>0</v>
      </c>
      <c r="K295" s="130"/>
      <c r="L295" s="28"/>
      <c r="M295" s="131" t="s">
        <v>1</v>
      </c>
      <c r="N295" s="132" t="s">
        <v>33</v>
      </c>
      <c r="O295" s="133">
        <v>1.0289999999999999</v>
      </c>
      <c r="P295" s="133">
        <f>O295*H295</f>
        <v>1.0289999999999999E-2</v>
      </c>
      <c r="Q295" s="133">
        <v>0</v>
      </c>
      <c r="R295" s="133">
        <f>Q295*H295</f>
        <v>0</v>
      </c>
      <c r="S295" s="133">
        <v>0</v>
      </c>
      <c r="T295" s="134">
        <f>S295*H295</f>
        <v>0</v>
      </c>
      <c r="AR295" s="135" t="s">
        <v>132</v>
      </c>
      <c r="AT295" s="135" t="s">
        <v>109</v>
      </c>
      <c r="AU295" s="135" t="s">
        <v>75</v>
      </c>
      <c r="AY295" s="16" t="s">
        <v>105</v>
      </c>
      <c r="BE295" s="136">
        <f>IF(N295="základní",J295,0)</f>
        <v>0</v>
      </c>
      <c r="BF295" s="136">
        <f>IF(N295="snížená",J295,0)</f>
        <v>0</v>
      </c>
      <c r="BG295" s="136">
        <f>IF(N295="zákl. přenesená",J295,0)</f>
        <v>0</v>
      </c>
      <c r="BH295" s="136">
        <f>IF(N295="sníž. přenesená",J295,0)</f>
        <v>0</v>
      </c>
      <c r="BI295" s="136">
        <f>IF(N295="nulová",J295,0)</f>
        <v>0</v>
      </c>
      <c r="BJ295" s="16" t="s">
        <v>73</v>
      </c>
      <c r="BK295" s="136">
        <f>ROUND(I295*H295,2)</f>
        <v>0</v>
      </c>
      <c r="BL295" s="16" t="s">
        <v>132</v>
      </c>
      <c r="BM295" s="135" t="s">
        <v>387</v>
      </c>
    </row>
    <row r="296" spans="2:65" s="1" customFormat="1" ht="29.25">
      <c r="B296" s="28"/>
      <c r="D296" s="137" t="s">
        <v>115</v>
      </c>
      <c r="F296" s="138" t="s">
        <v>388</v>
      </c>
      <c r="L296" s="28"/>
      <c r="M296" s="167"/>
      <c r="N296" s="168"/>
      <c r="O296" s="168"/>
      <c r="P296" s="168"/>
      <c r="Q296" s="168"/>
      <c r="R296" s="168"/>
      <c r="S296" s="168"/>
      <c r="T296" s="169"/>
      <c r="AT296" s="16" t="s">
        <v>115</v>
      </c>
      <c r="AU296" s="16" t="s">
        <v>75</v>
      </c>
    </row>
    <row r="297" spans="2:65" s="1" customFormat="1" ht="6.95" customHeight="1">
      <c r="B297" s="40"/>
      <c r="C297" s="41"/>
      <c r="D297" s="41"/>
      <c r="E297" s="41"/>
      <c r="F297" s="41"/>
      <c r="G297" s="41"/>
      <c r="H297" s="41"/>
      <c r="I297" s="41"/>
      <c r="J297" s="41"/>
      <c r="K297" s="41"/>
      <c r="L297" s="28"/>
    </row>
  </sheetData>
  <autoFilter ref="C119:K296" xr:uid="{00000000-0009-0000-0000-000001000000}"/>
  <mergeCells count="6">
    <mergeCell ref="E112:H112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2025 - Nemocnice Česká Lí...</vt:lpstr>
      <vt:lpstr>'2025 - Nemocnice Česká Lí...'!Názvy_tisku</vt:lpstr>
      <vt:lpstr>'Rekapitulace stavby'!Názvy_tisku</vt:lpstr>
      <vt:lpstr>'2025 - Nemocnice Česká Lí...'!Oblast_tisku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2025-06-11T06:03:36Z</dcterms:created>
  <dcterms:modified xsi:type="dcterms:W3CDTF">2025-06-13T08:12:44Z</dcterms:modified>
</cp:coreProperties>
</file>